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00" tabRatio="644" firstSheet="34" activeTab="45"/>
  </bookViews>
  <sheets>
    <sheet name="80公私" sheetId="1" r:id="rId1"/>
    <sheet name="80地區" sheetId="2" r:id="rId2"/>
    <sheet name="81公私" sheetId="3" r:id="rId3"/>
    <sheet name="81地區" sheetId="4" r:id="rId4"/>
    <sheet name="82公私" sheetId="5" r:id="rId5"/>
    <sheet name="82地區" sheetId="6" r:id="rId6"/>
    <sheet name="83公私" sheetId="7" r:id="rId7"/>
    <sheet name="83地區" sheetId="8" r:id="rId8"/>
    <sheet name="84公私" sheetId="9" r:id="rId9"/>
    <sheet name="84地區" sheetId="10" r:id="rId10"/>
    <sheet name="85公私" sheetId="11" r:id="rId11"/>
    <sheet name="85地區" sheetId="12" r:id="rId12"/>
    <sheet name="86公私" sheetId="13" r:id="rId13"/>
    <sheet name="86地區" sheetId="14" r:id="rId14"/>
    <sheet name="87公私" sheetId="15" r:id="rId15"/>
    <sheet name="87地區" sheetId="16" r:id="rId16"/>
    <sheet name="88公私" sheetId="17" r:id="rId17"/>
    <sheet name="88地區" sheetId="18" r:id="rId18"/>
    <sheet name="89公私" sheetId="19" r:id="rId19"/>
    <sheet name="89地區" sheetId="20" r:id="rId20"/>
    <sheet name="90公私" sheetId="21" r:id="rId21"/>
    <sheet name="90地區" sheetId="22" r:id="rId22"/>
    <sheet name="91公私" sheetId="23" r:id="rId23"/>
    <sheet name="91地區" sheetId="24" r:id="rId24"/>
    <sheet name="92公私" sheetId="25" r:id="rId25"/>
    <sheet name="92地區" sheetId="26" r:id="rId26"/>
    <sheet name="93公私" sheetId="27" r:id="rId27"/>
    <sheet name="93地區" sheetId="28" r:id="rId28"/>
    <sheet name="94公私" sheetId="29" r:id="rId29"/>
    <sheet name="94地區" sheetId="30" r:id="rId30"/>
    <sheet name="95公私" sheetId="31" r:id="rId31"/>
    <sheet name="95地區" sheetId="32" r:id="rId32"/>
    <sheet name="96公私" sheetId="33" r:id="rId33"/>
    <sheet name="96地區" sheetId="34" r:id="rId34"/>
    <sheet name="97公私" sheetId="35" r:id="rId35"/>
    <sheet name="97地區" sheetId="36" r:id="rId36"/>
    <sheet name="98公私" sheetId="37" r:id="rId37"/>
    <sheet name="98地區" sheetId="38" r:id="rId38"/>
    <sheet name="99公私" sheetId="39" r:id="rId39"/>
    <sheet name="99地區" sheetId="40" r:id="rId40"/>
    <sheet name="100公私 " sheetId="41" r:id="rId41"/>
    <sheet name="100地區" sheetId="42" r:id="rId42"/>
    <sheet name="101公私" sheetId="43" r:id="rId43"/>
    <sheet name="101地區" sheetId="44" r:id="rId44"/>
    <sheet name="102公私" sheetId="45" r:id="rId45"/>
    <sheet name="102地區" sheetId="46" r:id="rId46"/>
  </sheets>
  <definedNames>
    <definedName name="_xlnm.Print_Titles" localSheetId="40">'100公私 '!$1:$4</definedName>
    <definedName name="_xlnm.Print_Titles" localSheetId="0">'80公私'!$1:$4</definedName>
    <definedName name="_xlnm.Print_Titles" localSheetId="2">'81公私'!$1:$4</definedName>
    <definedName name="_xlnm.Print_Titles" localSheetId="4">'82公私'!$1:$4</definedName>
    <definedName name="_xlnm.Print_Titles" localSheetId="6">'83公私'!$1:$4</definedName>
    <definedName name="_xlnm.Print_Titles" localSheetId="8">'84公私'!$1:$4</definedName>
    <definedName name="_xlnm.Print_Titles" localSheetId="10">'85公私'!$1:$4</definedName>
    <definedName name="_xlnm.Print_Titles" localSheetId="12">'86公私'!$1:$4</definedName>
    <definedName name="_xlnm.Print_Titles" localSheetId="14">'87公私'!$1:$4</definedName>
    <definedName name="_xlnm.Print_Titles" localSheetId="16">'88公私'!$1:$4</definedName>
    <definedName name="_xlnm.Print_Titles" localSheetId="18">'89公私'!$1:$4</definedName>
    <definedName name="_xlnm.Print_Titles" localSheetId="20">'90公私'!$1:$4</definedName>
    <definedName name="_xlnm.Print_Titles" localSheetId="22">'91公私'!$1:$4</definedName>
    <definedName name="_xlnm.Print_Titles" localSheetId="24">'92公私'!$1:$4</definedName>
    <definedName name="_xlnm.Print_Titles" localSheetId="26">'93公私'!$1:$4</definedName>
    <definedName name="_xlnm.Print_Titles" localSheetId="28">'94公私'!$1:$4</definedName>
    <definedName name="_xlnm.Print_Titles" localSheetId="30">'95公私'!$1:$4</definedName>
    <definedName name="_xlnm.Print_Titles" localSheetId="32">'96公私'!$1:$4</definedName>
    <definedName name="_xlnm.Print_Titles" localSheetId="34">'97公私'!$1:$4</definedName>
    <definedName name="_xlnm.Print_Titles" localSheetId="36">'98公私'!$1:$4</definedName>
    <definedName name="_xlnm.Print_Titles" localSheetId="38">'99公私'!$1:$4</definedName>
  </definedNames>
  <calcPr fullCalcOnLoad="1"/>
</workbook>
</file>

<file path=xl/sharedStrings.xml><?xml version="1.0" encoding="utf-8"?>
<sst xmlns="http://schemas.openxmlformats.org/spreadsheetml/2006/main" count="2531" uniqueCount="242">
  <si>
    <t>校數</t>
  </si>
  <si>
    <t>教師人數</t>
  </si>
  <si>
    <t>班級數</t>
  </si>
  <si>
    <t>學生數</t>
  </si>
  <si>
    <t>上學年畢業生人數</t>
  </si>
  <si>
    <t>計</t>
  </si>
  <si>
    <t>公立</t>
  </si>
  <si>
    <t>總計</t>
  </si>
  <si>
    <t>臺灣地區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</si>
  <si>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</si>
  <si>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</si>
  <si>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</si>
  <si>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</si>
  <si>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</si>
  <si>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</si>
  <si>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</si>
  <si>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</si>
  <si>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</si>
  <si>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</si>
  <si>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</si>
  <si>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</si>
  <si>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</si>
  <si>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</si>
  <si>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</si>
  <si>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</si>
  <si>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</si>
  <si>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</si>
  <si>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</si>
  <si>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</si>
  <si>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</si>
  <si>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</si>
  <si>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</si>
  <si>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金馬地區</t>
  </si>
  <si>
    <t>金門縣</t>
  </si>
  <si>
    <t>連江縣</t>
  </si>
  <si>
    <t>總計
Grand Total</t>
  </si>
  <si>
    <t>國立
National</t>
  </si>
  <si>
    <t>直轄市立
Municipal</t>
  </si>
  <si>
    <t>縣市立
County &amp; City</t>
  </si>
  <si>
    <t>私立
Private</t>
  </si>
  <si>
    <t>校    數     No. of  Schools</t>
  </si>
  <si>
    <t>教師人數 No. of  Teachers</t>
  </si>
  <si>
    <t xml:space="preserve">    男  Male</t>
  </si>
  <si>
    <t xml:space="preserve">       女  Female</t>
  </si>
  <si>
    <t>職員人數 No. of  Staffs</t>
  </si>
  <si>
    <t>男  M.</t>
  </si>
  <si>
    <t>女   F.</t>
  </si>
  <si>
    <t>班 級 數   No. of  Classes</t>
  </si>
  <si>
    <t>一年級 1st Year</t>
  </si>
  <si>
    <t>二年級 2nd Year</t>
  </si>
  <si>
    <t>三年級 3rd Year</t>
  </si>
  <si>
    <t>學生人數 No. of  Students</t>
  </si>
  <si>
    <t>一年級 1st Year</t>
  </si>
  <si>
    <t>上學年畢業生人數
Total No. of Graduates</t>
  </si>
  <si>
    <t>高級中學概況-學校所在地區別</t>
  </si>
  <si>
    <t>GrandTotal</t>
  </si>
  <si>
    <t>TaiwanArea</t>
  </si>
  <si>
    <t>TaipeiCounty</t>
  </si>
  <si>
    <t>TaoyuanCounty</t>
  </si>
  <si>
    <t>HsinchuCounty</t>
  </si>
  <si>
    <t>MiaoliCounty</t>
  </si>
  <si>
    <t>TaichungCounty</t>
  </si>
  <si>
    <t>ChanghuaCounty</t>
  </si>
  <si>
    <t>NantouCounty</t>
  </si>
  <si>
    <t>YunlinCounty</t>
  </si>
  <si>
    <t>ChiayiCounty</t>
  </si>
  <si>
    <t>TainanCounty</t>
  </si>
  <si>
    <t>KaohsiungCounty</t>
  </si>
  <si>
    <t>PingtungCounty</t>
  </si>
  <si>
    <t>TaitungCounty</t>
  </si>
  <si>
    <t>HualienCounty</t>
  </si>
  <si>
    <t>PenghuCounty</t>
  </si>
  <si>
    <t>KeelungCity</t>
  </si>
  <si>
    <t>HsinchuCity</t>
  </si>
  <si>
    <t>TaichungCity</t>
  </si>
  <si>
    <t>ChiayiCity</t>
  </si>
  <si>
    <t>TainanCity</t>
  </si>
  <si>
    <t>Kinmen&amp;MatsuArea</t>
  </si>
  <si>
    <t>KinmenCounty</t>
  </si>
  <si>
    <t>LienchiangCounty</t>
  </si>
  <si>
    <t xml:space="preserve"> SUMMARY OF SENIOR HIGH SCHOOLS -  BY PUBLIC OR PRIVATE</t>
  </si>
  <si>
    <t xml:space="preserve"> SUMMARY OF SENIOR HIGH SCHOOLS -  BY PUBLIC OR PRIVATE</t>
  </si>
  <si>
    <t>延修生 Deferred</t>
  </si>
  <si>
    <t xml:space="preserve"> SUMMARY OF SENIOR HIGH SCHOOLS -  BY PUBLIC OR PRIVATE</t>
  </si>
  <si>
    <t xml:space="preserve"> SUMMARY OF SENIOR HIGH SCHOOLS -  BY PUBLIC OR PRIVATE</t>
  </si>
  <si>
    <t>總計
Grand Total</t>
  </si>
  <si>
    <t>國立
National</t>
  </si>
  <si>
    <t>直轄市立
Municipal</t>
  </si>
  <si>
    <t>省立
Provincial</t>
  </si>
  <si>
    <t>縣市立
County &amp; City</t>
  </si>
  <si>
    <t>私立
Private</t>
  </si>
  <si>
    <t>教師數</t>
  </si>
  <si>
    <t>職員數</t>
  </si>
  <si>
    <t>職員數</t>
  </si>
  <si>
    <t>省立
Provincial</t>
  </si>
  <si>
    <t>總計
Grand Total</t>
  </si>
  <si>
    <t>國立
National</t>
  </si>
  <si>
    <t>直轄市立
Municipal</t>
  </si>
  <si>
    <t>縣市立
County &amp; City</t>
  </si>
  <si>
    <t>私立
Private</t>
  </si>
  <si>
    <t xml:space="preserve"> SUMMARY OF SENIOR HIGH SCHOOLS -  BY PUBLIC OR PRIVATE</t>
  </si>
  <si>
    <t>總計
Grand Total</t>
  </si>
  <si>
    <t>國立
National</t>
  </si>
  <si>
    <t>直轄市立
Municipal</t>
  </si>
  <si>
    <t>省立
Provincial</t>
  </si>
  <si>
    <t>縣市立
County &amp; City</t>
  </si>
  <si>
    <t>私立
Private</t>
  </si>
  <si>
    <t xml:space="preserve"> SUMMARY OF SENIOR HIGH SCHOOLS -  BY PUBLIC OR PRIVATE</t>
  </si>
  <si>
    <t>總計
Grand Total</t>
  </si>
  <si>
    <t>國立
National</t>
  </si>
  <si>
    <t>直轄市立
Municipal</t>
  </si>
  <si>
    <t>省立
Provincial</t>
  </si>
  <si>
    <t>私立
Private</t>
  </si>
  <si>
    <t xml:space="preserve">    男  Male</t>
  </si>
  <si>
    <t xml:space="preserve">       女  Female</t>
  </si>
  <si>
    <t>男  M.</t>
  </si>
  <si>
    <t>女   F.</t>
  </si>
  <si>
    <t>上學年畢業生人數
Total No. of Graduates</t>
  </si>
  <si>
    <t>教師數</t>
  </si>
  <si>
    <t>職員數</t>
  </si>
  <si>
    <t>教師數</t>
  </si>
  <si>
    <t>職員數</t>
  </si>
  <si>
    <t>SUMMARY OF SENIOR HIGH SCHOOLS -   BY LOCATION OF SCHOOLS</t>
  </si>
  <si>
    <t>SUMMARY OF SENIOR HIGH SCHOOLS -   BY LOCATION OF SCHOOLS</t>
  </si>
  <si>
    <t>臺北市</t>
  </si>
  <si>
    <t>臺北縣</t>
  </si>
  <si>
    <t>臺中縣</t>
  </si>
  <si>
    <t>臺南縣</t>
  </si>
  <si>
    <t>臺東縣</t>
  </si>
  <si>
    <t>臺中市</t>
  </si>
  <si>
    <t>臺南市</t>
  </si>
  <si>
    <t>職員人數 No. of  Staffs</t>
  </si>
  <si>
    <t>說明：99學年度起，延修生僅計列已完成註冊程序者。</t>
  </si>
  <si>
    <t>上學年
畢業生人數</t>
  </si>
  <si>
    <t>總計
Grand Total</t>
  </si>
  <si>
    <t>國立
National</t>
  </si>
  <si>
    <t>直轄市立
Municipal</t>
  </si>
  <si>
    <t>縣市立
County &amp; City</t>
  </si>
  <si>
    <t>私立
Private</t>
  </si>
  <si>
    <t xml:space="preserve">    男  Male</t>
  </si>
  <si>
    <t xml:space="preserve">       女  Female</t>
  </si>
  <si>
    <t>男  M.</t>
  </si>
  <si>
    <t>女   F.</t>
  </si>
  <si>
    <t>上學年畢業生人數
Total No. of Graduates</t>
  </si>
  <si>
    <t xml:space="preserve">    男  Male</t>
  </si>
  <si>
    <t xml:space="preserve">       女  Female</t>
  </si>
  <si>
    <t>男  M.</t>
  </si>
  <si>
    <t>女   F.</t>
  </si>
  <si>
    <t>上學年畢業生人數
Total No. of Graduates</t>
  </si>
  <si>
    <t xml:space="preserve">    男  Male</t>
  </si>
  <si>
    <t xml:space="preserve">       女  Female</t>
  </si>
  <si>
    <t>男  M.</t>
  </si>
  <si>
    <t>女   F.</t>
  </si>
  <si>
    <t>一年級 1st Year</t>
  </si>
  <si>
    <t>上學年畢業生人數
Total No. of Graduates</t>
  </si>
  <si>
    <t>二年級 2nd Year</t>
  </si>
  <si>
    <t>三年級 3rd Year</t>
  </si>
  <si>
    <t>二年級 2nd Year</t>
  </si>
  <si>
    <t>三年級 3rd Year</t>
  </si>
  <si>
    <t>TaipeiCity</t>
  </si>
  <si>
    <t>KaohsiungCity</t>
  </si>
  <si>
    <t>YilanCounty</t>
  </si>
  <si>
    <t xml:space="preserve">新北市 </t>
  </si>
  <si>
    <t>New Taipei City</t>
  </si>
  <si>
    <t>高級中學概況-依設立別</t>
  </si>
  <si>
    <t>Taipei City</t>
  </si>
  <si>
    <t>Taipei City</t>
  </si>
  <si>
    <t>Taichung City</t>
  </si>
  <si>
    <t>Taichung City</t>
  </si>
  <si>
    <t>Tainan City</t>
  </si>
  <si>
    <t>Tainan City</t>
  </si>
  <si>
    <t>Kaohsiung City</t>
  </si>
  <si>
    <t>Kaohsiung City</t>
  </si>
  <si>
    <t>Yilan County</t>
  </si>
  <si>
    <t>Yilan County</t>
  </si>
  <si>
    <t>Taoyuan County</t>
  </si>
  <si>
    <t>Taoyuan County</t>
  </si>
  <si>
    <t>Hsinchu County</t>
  </si>
  <si>
    <t>Hsinchu County</t>
  </si>
  <si>
    <t>Miaoli County</t>
  </si>
  <si>
    <t>Miaoli County</t>
  </si>
  <si>
    <t>Changhua County</t>
  </si>
  <si>
    <t>Changhua County</t>
  </si>
  <si>
    <t>Nantou County</t>
  </si>
  <si>
    <t>Nantou County</t>
  </si>
  <si>
    <t>Yunlin County</t>
  </si>
  <si>
    <t>Yunlin County</t>
  </si>
  <si>
    <t>Chiayi County</t>
  </si>
  <si>
    <t>Chiayi County</t>
  </si>
  <si>
    <t>Pingtung County</t>
  </si>
  <si>
    <t>Pingtung County</t>
  </si>
  <si>
    <t>Taitung County</t>
  </si>
  <si>
    <t>Taitung County</t>
  </si>
  <si>
    <t>Hualien County</t>
  </si>
  <si>
    <t>Hualien County</t>
  </si>
  <si>
    <t>Penghu County</t>
  </si>
  <si>
    <t>Penghu County</t>
  </si>
  <si>
    <t>Keelung City</t>
  </si>
  <si>
    <t>Keelung City</t>
  </si>
  <si>
    <t>Hsinchu City</t>
  </si>
  <si>
    <t>Hsinchu City</t>
  </si>
  <si>
    <t>Chiayi City</t>
  </si>
  <si>
    <t>Chiayi City</t>
  </si>
  <si>
    <t>Kinmen &amp; MatsuArea</t>
  </si>
  <si>
    <t>Kinmen &amp; MatsuArea</t>
  </si>
  <si>
    <t>Kinmen County</t>
  </si>
  <si>
    <t>Kinmen County</t>
  </si>
  <si>
    <t>Lienchiang County</t>
  </si>
  <si>
    <t>Lienchiang County</t>
  </si>
  <si>
    <t>Taichung City</t>
  </si>
  <si>
    <t>Tainan City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</si>
  <si>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</si>
  <si>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</si>
  <si>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</si>
  <si>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</si>
  <si>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</si>
  <si>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</si>
  <si>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</si>
  <si>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</si>
  <si>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</si>
  <si>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</si>
  <si>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</si>
  <si>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</si>
  <si>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</si>
  <si>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Chiayi City</t>
  </si>
  <si>
    <t>Kinmen &amp; MatsuArea</t>
  </si>
  <si>
    <t>Kinmen County</t>
  </si>
  <si>
    <t>Lienchiang County</t>
  </si>
  <si>
    <t>Grand Total</t>
  </si>
  <si>
    <t>Grand Total</t>
  </si>
  <si>
    <t>Taiwan Area</t>
  </si>
  <si>
    <t>Taiwan Area</t>
  </si>
  <si>
    <t>Grand Total</t>
  </si>
  <si>
    <t>Taiwan Area</t>
  </si>
  <si>
    <t>Taipei County</t>
  </si>
  <si>
    <t>Taipei County</t>
  </si>
  <si>
    <t>Taichung County</t>
  </si>
  <si>
    <t>Taichung County</t>
  </si>
  <si>
    <t>Tainan County</t>
  </si>
  <si>
    <t>Tainan County</t>
  </si>
  <si>
    <t>Kaohsiung County</t>
  </si>
  <si>
    <t>Kaohsiung County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</si>
</sst>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_(* #,##0.0_);_(* \(#,##0.0\);_(* &quot;-&quot;??_);_(@_)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);[Red]\(#,##0\)"/>
    <numFmt numFmtId="191" formatCode="\ \ #,##0"/>
    <numFmt numFmtId="192" formatCode="0.00_ "/>
    <numFmt numFmtId="193" formatCode="0.0_ "/>
    <numFmt numFmtId="194" formatCode="0_ "/>
    <numFmt numFmtId="195" formatCode="0.000_ "/>
    <numFmt numFmtId="196" formatCode="0;_䐀"/>
    <numFmt numFmtId="197" formatCode="0;_뀀"/>
    <numFmt numFmtId="198" formatCode="0.00000_ "/>
    <numFmt numFmtId="199" formatCode="0.0000_ "/>
    <numFmt numFmtId="200" formatCode="0.000000_ "/>
    <numFmt numFmtId="201" formatCode="0.0000000_ "/>
    <numFmt numFmtId="202" formatCode="0.00000000_ "/>
    <numFmt numFmtId="203" formatCode="#,##0_);\(#,##0\)"/>
    <numFmt numFmtId="204" formatCode="&quot;NT$&quot;#,##0;\-&quot;NT$&quot;#,##0"/>
    <numFmt numFmtId="205" formatCode="&quot;NT$&quot;#,##0;[Red]\-&quot;NT$&quot;#,##0"/>
    <numFmt numFmtId="206" formatCode="&quot;NT$&quot;#,##0.00;\-&quot;NT$&quot;#,##0.00"/>
    <numFmt numFmtId="207" formatCode="&quot;NT$&quot;#,##0.00;[Red]\-&quot;NT$&quot;#,##0.00"/>
    <numFmt numFmtId="208" formatCode="_-&quot;NT$&quot;* #,##0_-;\-&quot;NT$&quot;* #,##0_-;_-&quot;NT$&quot;* &quot;-&quot;_-;_-@_-"/>
    <numFmt numFmtId="209" formatCode="_-&quot;NT$&quot;* #,##0.00_-;\-&quot;NT$&quot;* #,##0.00_-;_-&quot;NT$&quot;* &quot;-&quot;??_-;_-@_-"/>
    <numFmt numFmtId="210" formatCode="0&quot;學&quot;&quot;年&quot;&quot;度&quot;\ "/>
    <numFmt numFmtId="211" formatCode="#,##0;\-0;&quot;-&quot;"/>
  </numFmts>
  <fonts count="62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細明體"/>
      <family val="3"/>
    </font>
    <font>
      <sz val="11"/>
      <color indexed="8"/>
      <name val="Times New Roman"/>
      <family val="1"/>
    </font>
    <font>
      <i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33" applyFill="1" applyAlignment="1">
      <alignment vertical="center"/>
      <protection/>
    </xf>
    <xf numFmtId="0" fontId="1" fillId="0" borderId="0" xfId="34" applyFill="1" applyAlignment="1">
      <alignment vertical="center"/>
      <protection/>
    </xf>
    <xf numFmtId="0" fontId="1" fillId="0" borderId="0" xfId="34" applyFill="1" applyBorder="1" applyAlignment="1">
      <alignment vertical="center"/>
      <protection/>
    </xf>
    <xf numFmtId="0" fontId="7" fillId="33" borderId="10" xfId="34" applyFont="1" applyFill="1" applyBorder="1" applyAlignment="1">
      <alignment horizontal="center" vertical="center"/>
      <protection/>
    </xf>
    <xf numFmtId="0" fontId="6" fillId="33" borderId="11" xfId="34" applyFont="1" applyFill="1" applyBorder="1" applyAlignment="1">
      <alignment horizontal="center" vertical="center" wrapText="1"/>
      <protection/>
    </xf>
    <xf numFmtId="0" fontId="6" fillId="33" borderId="12" xfId="34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vertical="center"/>
      <protection/>
    </xf>
    <xf numFmtId="211" fontId="7" fillId="0" borderId="14" xfId="33" applyNumberFormat="1" applyFont="1" applyFill="1" applyBorder="1" applyAlignment="1">
      <alignment horizontal="right" vertical="center"/>
      <protection/>
    </xf>
    <xf numFmtId="211" fontId="7" fillId="0" borderId="15" xfId="33" applyNumberFormat="1" applyFont="1" applyFill="1" applyBorder="1" applyAlignment="1">
      <alignment horizontal="right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211" fontId="7" fillId="0" borderId="17" xfId="33" applyNumberFormat="1" applyFont="1" applyFill="1" applyBorder="1" applyAlignment="1">
      <alignment horizontal="right" vertical="center"/>
      <protection/>
    </xf>
    <xf numFmtId="211" fontId="7" fillId="0" borderId="18" xfId="33" applyNumberFormat="1" applyFont="1" applyFill="1" applyBorder="1" applyAlignment="1">
      <alignment horizontal="right" vertical="center"/>
      <protection/>
    </xf>
    <xf numFmtId="0" fontId="9" fillId="0" borderId="16" xfId="33" applyFont="1" applyFill="1" applyBorder="1" applyAlignment="1">
      <alignment horizontal="center" vertical="center"/>
      <protection/>
    </xf>
    <xf numFmtId="211" fontId="10" fillId="0" borderId="17" xfId="33" applyNumberFormat="1" applyFont="1" applyFill="1" applyBorder="1" applyAlignment="1">
      <alignment horizontal="right" vertical="center"/>
      <protection/>
    </xf>
    <xf numFmtId="211" fontId="10" fillId="0" borderId="18" xfId="33" applyNumberFormat="1" applyFont="1" applyFill="1" applyBorder="1" applyAlignment="1">
      <alignment horizontal="right" vertical="center"/>
      <protection/>
    </xf>
    <xf numFmtId="0" fontId="6" fillId="0" borderId="16" xfId="33" applyFont="1" applyFill="1" applyBorder="1" applyAlignment="1">
      <alignment horizontal="center" vertical="center" wrapText="1"/>
      <protection/>
    </xf>
    <xf numFmtId="0" fontId="9" fillId="0" borderId="19" xfId="33" applyFont="1" applyFill="1" applyBorder="1" applyAlignment="1">
      <alignment horizontal="center" vertical="center"/>
      <protection/>
    </xf>
    <xf numFmtId="211" fontId="10" fillId="0" borderId="10" xfId="33" applyNumberFormat="1" applyFont="1" applyFill="1" applyBorder="1" applyAlignment="1">
      <alignment horizontal="right" vertical="center"/>
      <protection/>
    </xf>
    <xf numFmtId="211" fontId="10" fillId="0" borderId="20" xfId="33" applyNumberFormat="1" applyFont="1" applyFill="1" applyBorder="1" applyAlignment="1">
      <alignment horizontal="right" vertical="center"/>
      <protection/>
    </xf>
    <xf numFmtId="0" fontId="6" fillId="33" borderId="13" xfId="33" applyFont="1" applyFill="1" applyBorder="1" applyAlignment="1">
      <alignment horizontal="center" vertical="center"/>
      <protection/>
    </xf>
    <xf numFmtId="0" fontId="6" fillId="33" borderId="14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9" fillId="0" borderId="0" xfId="33" applyFont="1" applyFill="1" applyAlignment="1">
      <alignment vertical="center"/>
      <protection/>
    </xf>
    <xf numFmtId="211" fontId="11" fillId="0" borderId="17" xfId="33" applyNumberFormat="1" applyFont="1" applyFill="1" applyBorder="1" applyAlignment="1">
      <alignment horizontal="right" vertical="center"/>
      <protection/>
    </xf>
    <xf numFmtId="211" fontId="11" fillId="0" borderId="18" xfId="33" applyNumberFormat="1" applyFont="1" applyFill="1" applyBorder="1" applyAlignment="1">
      <alignment horizontal="right" vertical="center"/>
      <protection/>
    </xf>
    <xf numFmtId="0" fontId="10" fillId="0" borderId="0" xfId="34" applyFont="1" applyFill="1" applyAlignment="1">
      <alignment vertical="center"/>
      <protection/>
    </xf>
    <xf numFmtId="0" fontId="12" fillId="0" borderId="0" xfId="34" applyFont="1" applyFill="1" applyAlignment="1">
      <alignment vertical="center"/>
      <protection/>
    </xf>
    <xf numFmtId="0" fontId="10" fillId="0" borderId="0" xfId="34" applyFont="1" applyFill="1" applyBorder="1" applyAlignment="1">
      <alignment vertical="center"/>
      <protection/>
    </xf>
    <xf numFmtId="0" fontId="5" fillId="0" borderId="0" xfId="33" applyFont="1" applyFill="1" applyAlignment="1">
      <alignment vertical="center"/>
      <protection/>
    </xf>
    <xf numFmtId="0" fontId="13" fillId="33" borderId="13" xfId="33" applyFont="1" applyFill="1" applyBorder="1" applyAlignment="1">
      <alignment horizontal="center" vertical="center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211" fontId="9" fillId="0" borderId="0" xfId="33" applyNumberFormat="1" applyFont="1" applyFill="1" applyAlignment="1">
      <alignment vertical="center"/>
      <protection/>
    </xf>
    <xf numFmtId="0" fontId="14" fillId="33" borderId="13" xfId="33" applyFont="1" applyFill="1" applyBorder="1" applyAlignment="1">
      <alignment horizontal="center" vertical="center"/>
      <protection/>
    </xf>
    <xf numFmtId="0" fontId="14" fillId="33" borderId="14" xfId="33" applyFont="1" applyFill="1" applyBorder="1" applyAlignment="1">
      <alignment horizontal="center" vertical="center" wrapText="1"/>
      <protection/>
    </xf>
    <xf numFmtId="0" fontId="14" fillId="33" borderId="12" xfId="33" applyFont="1" applyFill="1" applyBorder="1" applyAlignment="1">
      <alignment horizontal="center" vertical="center" wrapText="1"/>
      <protection/>
    </xf>
    <xf numFmtId="0" fontId="15" fillId="0" borderId="0" xfId="33" applyFont="1" applyFill="1" applyAlignment="1">
      <alignment vertical="center"/>
      <protection/>
    </xf>
    <xf numFmtId="0" fontId="14" fillId="0" borderId="13" xfId="33" applyFont="1" applyFill="1" applyBorder="1" applyAlignment="1">
      <alignment horizontal="center" vertical="center"/>
      <protection/>
    </xf>
    <xf numFmtId="211" fontId="16" fillId="0" borderId="14" xfId="33" applyNumberFormat="1" applyFont="1" applyFill="1" applyBorder="1" applyAlignment="1">
      <alignment horizontal="right" vertical="center"/>
      <protection/>
    </xf>
    <xf numFmtId="211" fontId="16" fillId="0" borderId="15" xfId="33" applyNumberFormat="1" applyFont="1" applyFill="1" applyBorder="1" applyAlignment="1">
      <alignment horizontal="right" vertical="center"/>
      <protection/>
    </xf>
    <xf numFmtId="0" fontId="14" fillId="0" borderId="16" xfId="33" applyFont="1" applyFill="1" applyBorder="1" applyAlignment="1">
      <alignment horizontal="center" vertical="center"/>
      <protection/>
    </xf>
    <xf numFmtId="211" fontId="16" fillId="0" borderId="17" xfId="33" applyNumberFormat="1" applyFont="1" applyFill="1" applyBorder="1" applyAlignment="1">
      <alignment horizontal="right" vertical="center"/>
      <protection/>
    </xf>
    <xf numFmtId="211" fontId="16" fillId="0" borderId="18" xfId="33" applyNumberFormat="1" applyFont="1" applyFill="1" applyBorder="1" applyAlignment="1">
      <alignment horizontal="right" vertical="center"/>
      <protection/>
    </xf>
    <xf numFmtId="0" fontId="15" fillId="0" borderId="16" xfId="33" applyFont="1" applyFill="1" applyBorder="1" applyAlignment="1">
      <alignment horizontal="center" vertical="center"/>
      <protection/>
    </xf>
    <xf numFmtId="211" fontId="17" fillId="0" borderId="17" xfId="33" applyNumberFormat="1" applyFont="1" applyFill="1" applyBorder="1" applyAlignment="1">
      <alignment horizontal="right" vertical="center"/>
      <protection/>
    </xf>
    <xf numFmtId="211" fontId="17" fillId="0" borderId="18" xfId="33" applyNumberFormat="1" applyFont="1" applyFill="1" applyBorder="1" applyAlignment="1">
      <alignment horizontal="right" vertical="center"/>
      <protection/>
    </xf>
    <xf numFmtId="0" fontId="14" fillId="0" borderId="16" xfId="33" applyFont="1" applyFill="1" applyBorder="1" applyAlignment="1">
      <alignment horizontal="left" vertical="center"/>
      <protection/>
    </xf>
    <xf numFmtId="0" fontId="15" fillId="0" borderId="16" xfId="33" applyFont="1" applyFill="1" applyBorder="1" applyAlignment="1">
      <alignment horizontal="center" vertical="center" wrapText="1"/>
      <protection/>
    </xf>
    <xf numFmtId="211" fontId="18" fillId="0" borderId="17" xfId="33" applyNumberFormat="1" applyFont="1" applyFill="1" applyBorder="1" applyAlignment="1">
      <alignment horizontal="right" vertical="center"/>
      <protection/>
    </xf>
    <xf numFmtId="211" fontId="18" fillId="0" borderId="18" xfId="33" applyNumberFormat="1" applyFont="1" applyFill="1" applyBorder="1" applyAlignment="1">
      <alignment horizontal="right" vertical="center"/>
      <protection/>
    </xf>
    <xf numFmtId="0" fontId="14" fillId="0" borderId="16" xfId="33" applyFont="1" applyFill="1" applyBorder="1" applyAlignment="1">
      <alignment horizontal="center" vertical="center" wrapText="1"/>
      <protection/>
    </xf>
    <xf numFmtId="0" fontId="15" fillId="0" borderId="19" xfId="33" applyFont="1" applyFill="1" applyBorder="1" applyAlignment="1">
      <alignment horizontal="center" vertical="center"/>
      <protection/>
    </xf>
    <xf numFmtId="211" fontId="17" fillId="0" borderId="10" xfId="33" applyNumberFormat="1" applyFont="1" applyFill="1" applyBorder="1" applyAlignment="1">
      <alignment horizontal="right" vertical="center"/>
      <protection/>
    </xf>
    <xf numFmtId="211" fontId="17" fillId="0" borderId="20" xfId="33" applyNumberFormat="1" applyFont="1" applyFill="1" applyBorder="1" applyAlignment="1">
      <alignment horizontal="right" vertical="center"/>
      <protection/>
    </xf>
    <xf numFmtId="0" fontId="19" fillId="0" borderId="0" xfId="34" applyFont="1" applyFill="1" applyAlignment="1">
      <alignment vertical="center"/>
      <protection/>
    </xf>
    <xf numFmtId="0" fontId="17" fillId="0" borderId="0" xfId="34" applyFont="1" applyFill="1" applyAlignment="1">
      <alignment vertical="center"/>
      <protection/>
    </xf>
    <xf numFmtId="0" fontId="16" fillId="33" borderId="10" xfId="34" applyFont="1" applyFill="1" applyBorder="1" applyAlignment="1">
      <alignment horizontal="center" vertical="center"/>
      <protection/>
    </xf>
    <xf numFmtId="0" fontId="14" fillId="33" borderId="11" xfId="34" applyFont="1" applyFill="1" applyBorder="1" applyAlignment="1">
      <alignment horizontal="center" vertical="center" wrapText="1"/>
      <protection/>
    </xf>
    <xf numFmtId="0" fontId="14" fillId="33" borderId="12" xfId="34" applyFont="1" applyFill="1" applyBorder="1" applyAlignment="1">
      <alignment horizontal="center" vertical="center" wrapText="1"/>
      <protection/>
    </xf>
    <xf numFmtId="0" fontId="16" fillId="0" borderId="0" xfId="34" applyFont="1" applyFill="1" applyBorder="1" applyAlignment="1">
      <alignment horizontal="distributed" vertical="center"/>
      <protection/>
    </xf>
    <xf numFmtId="0" fontId="14" fillId="0" borderId="13" xfId="34" applyFont="1" applyFill="1" applyBorder="1" applyAlignment="1">
      <alignment vertical="center"/>
      <protection/>
    </xf>
    <xf numFmtId="211" fontId="16" fillId="0" borderId="0" xfId="34" applyNumberFormat="1" applyFont="1" applyFill="1" applyBorder="1" applyAlignment="1">
      <alignment vertical="center"/>
      <protection/>
    </xf>
    <xf numFmtId="0" fontId="16" fillId="0" borderId="0" xfId="34" applyFont="1" applyFill="1" applyBorder="1" applyAlignment="1">
      <alignment horizontal="left" vertical="center"/>
      <protection/>
    </xf>
    <xf numFmtId="0" fontId="14" fillId="0" borderId="16" xfId="34" applyFont="1" applyFill="1" applyBorder="1" applyAlignment="1">
      <alignment vertical="center"/>
      <protection/>
    </xf>
    <xf numFmtId="0" fontId="17" fillId="0" borderId="0" xfId="34" applyFont="1" applyFill="1" applyBorder="1" applyAlignment="1">
      <alignment horizontal="center" vertical="center"/>
      <protection/>
    </xf>
    <xf numFmtId="0" fontId="17" fillId="0" borderId="16" xfId="34" applyFont="1" applyFill="1" applyBorder="1" applyAlignment="1">
      <alignment vertical="center"/>
      <protection/>
    </xf>
    <xf numFmtId="211" fontId="17" fillId="0" borderId="0" xfId="34" applyNumberFormat="1" applyFont="1" applyFill="1" applyBorder="1" applyAlignment="1">
      <alignment vertical="center"/>
      <protection/>
    </xf>
    <xf numFmtId="0" fontId="16" fillId="0" borderId="16" xfId="34" applyFont="1" applyFill="1" applyBorder="1" applyAlignment="1">
      <alignment vertical="center"/>
      <protection/>
    </xf>
    <xf numFmtId="0" fontId="17" fillId="0" borderId="21" xfId="34" applyFont="1" applyFill="1" applyBorder="1" applyAlignment="1">
      <alignment horizontal="center" vertical="center"/>
      <protection/>
    </xf>
    <xf numFmtId="0" fontId="17" fillId="0" borderId="19" xfId="34" applyFont="1" applyFill="1" applyBorder="1" applyAlignment="1">
      <alignment vertical="center"/>
      <protection/>
    </xf>
    <xf numFmtId="211" fontId="17" fillId="0" borderId="21" xfId="34" applyNumberFormat="1" applyFont="1" applyFill="1" applyBorder="1" applyAlignment="1">
      <alignment vertical="center"/>
      <protection/>
    </xf>
    <xf numFmtId="0" fontId="17" fillId="0" borderId="0" xfId="34" applyFont="1" applyFill="1" applyBorder="1" applyAlignment="1">
      <alignment vertical="center"/>
      <protection/>
    </xf>
    <xf numFmtId="211" fontId="17" fillId="0" borderId="0" xfId="34" applyNumberFormat="1" applyFont="1" applyFill="1" applyAlignment="1">
      <alignment vertical="center"/>
      <protection/>
    </xf>
    <xf numFmtId="211" fontId="15" fillId="0" borderId="0" xfId="33" applyNumberFormat="1" applyFont="1" applyFill="1" applyAlignment="1">
      <alignment vertical="center"/>
      <protection/>
    </xf>
    <xf numFmtId="211" fontId="20" fillId="0" borderId="18" xfId="33" applyNumberFormat="1" applyFont="1" applyFill="1" applyBorder="1" applyAlignment="1">
      <alignment horizontal="right" vertical="center"/>
      <protection/>
    </xf>
    <xf numFmtId="211" fontId="20" fillId="0" borderId="20" xfId="33" applyNumberFormat="1" applyFont="1" applyFill="1" applyBorder="1" applyAlignment="1">
      <alignment horizontal="right" vertical="center"/>
      <protection/>
    </xf>
    <xf numFmtId="0" fontId="21" fillId="0" borderId="0" xfId="33" applyFont="1" applyFill="1" applyAlignment="1">
      <alignment vertical="center"/>
      <protection/>
    </xf>
    <xf numFmtId="0" fontId="9" fillId="0" borderId="16" xfId="33" applyFont="1" applyFill="1" applyBorder="1" applyAlignment="1">
      <alignment horizontal="center" vertical="center" wrapText="1"/>
      <protection/>
    </xf>
    <xf numFmtId="211" fontId="59" fillId="0" borderId="17" xfId="33" applyNumberFormat="1" applyFont="1" applyFill="1" applyBorder="1" applyAlignment="1">
      <alignment horizontal="right" vertical="center"/>
      <protection/>
    </xf>
    <xf numFmtId="211" fontId="60" fillId="0" borderId="17" xfId="33" applyNumberFormat="1" applyFont="1" applyFill="1" applyBorder="1" applyAlignment="1">
      <alignment horizontal="right" vertical="center"/>
      <protection/>
    </xf>
    <xf numFmtId="211" fontId="61" fillId="0" borderId="17" xfId="33" applyNumberFormat="1" applyFont="1" applyFill="1" applyBorder="1" applyAlignment="1">
      <alignment horizontal="right" vertical="center"/>
      <protection/>
    </xf>
    <xf numFmtId="211" fontId="60" fillId="0" borderId="18" xfId="33" applyNumberFormat="1" applyFont="1" applyFill="1" applyBorder="1" applyAlignment="1">
      <alignment horizontal="right" vertical="center"/>
      <protection/>
    </xf>
    <xf numFmtId="211" fontId="61" fillId="0" borderId="18" xfId="33" applyNumberFormat="1" applyFont="1" applyFill="1" applyBorder="1" applyAlignment="1">
      <alignment horizontal="right" vertical="center"/>
      <protection/>
    </xf>
    <xf numFmtId="211" fontId="59" fillId="0" borderId="18" xfId="33" applyNumberFormat="1" applyFont="1" applyFill="1" applyBorder="1" applyAlignment="1">
      <alignment horizontal="right" vertical="center"/>
      <protection/>
    </xf>
    <xf numFmtId="211" fontId="59" fillId="0" borderId="0" xfId="34" applyNumberFormat="1" applyFont="1" applyFill="1" applyBorder="1" applyAlignment="1">
      <alignment vertical="center"/>
      <protection/>
    </xf>
    <xf numFmtId="211" fontId="61" fillId="0" borderId="0" xfId="34" applyNumberFormat="1" applyFont="1" applyFill="1" applyBorder="1" applyAlignment="1">
      <alignment vertical="center"/>
      <protection/>
    </xf>
    <xf numFmtId="210" fontId="8" fillId="0" borderId="21" xfId="34" applyNumberFormat="1" applyFont="1" applyFill="1" applyBorder="1" applyAlignment="1">
      <alignment horizontal="right" vertical="center"/>
      <protection/>
    </xf>
    <xf numFmtId="0" fontId="8" fillId="0" borderId="0" xfId="33" applyFont="1" applyFill="1" applyAlignment="1">
      <alignment horizontal="center" vertical="center"/>
      <protection/>
    </xf>
    <xf numFmtId="190" fontId="8" fillId="0" borderId="21" xfId="34" applyNumberFormat="1" applyFont="1" applyFill="1" applyBorder="1" applyAlignment="1">
      <alignment horizontal="left" vertical="center"/>
      <protection/>
    </xf>
    <xf numFmtId="0" fontId="6" fillId="33" borderId="15" xfId="34" applyFont="1" applyFill="1" applyBorder="1" applyAlignment="1">
      <alignment horizontal="center" vertical="center" wrapText="1"/>
      <protection/>
    </xf>
    <xf numFmtId="0" fontId="6" fillId="33" borderId="22" xfId="34" applyFont="1" applyFill="1" applyBorder="1" applyAlignment="1">
      <alignment horizontal="center" vertical="center" wrapText="1"/>
      <protection/>
    </xf>
    <xf numFmtId="0" fontId="1" fillId="33" borderId="23" xfId="34" applyFill="1" applyBorder="1" applyAlignment="1">
      <alignment horizontal="center" vertical="center"/>
      <protection/>
    </xf>
    <xf numFmtId="0" fontId="1" fillId="33" borderId="11" xfId="34" applyFill="1" applyBorder="1" applyAlignment="1">
      <alignment horizontal="center" vertical="center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14" fillId="33" borderId="15" xfId="34" applyFont="1" applyFill="1" applyBorder="1" applyAlignment="1">
      <alignment horizontal="center" vertical="center" wrapText="1"/>
      <protection/>
    </xf>
    <xf numFmtId="0" fontId="14" fillId="33" borderId="22" xfId="34" applyFont="1" applyFill="1" applyBorder="1" applyAlignment="1">
      <alignment horizontal="center" vertical="center" wrapText="1"/>
      <protection/>
    </xf>
    <xf numFmtId="0" fontId="17" fillId="33" borderId="23" xfId="34" applyFont="1" applyFill="1" applyBorder="1" applyAlignment="1">
      <alignment horizontal="center" vertical="center"/>
      <protection/>
    </xf>
    <xf numFmtId="0" fontId="17" fillId="33" borderId="11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k" xfId="33"/>
    <cellStyle name="一般_k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32"/>
  <sheetViews>
    <sheetView zoomScalePageLayoutView="0" workbookViewId="0" topLeftCell="A1">
      <pane xSplit="1" ySplit="4" topLeftCell="B5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I6" sqref="I6"/>
    </sheetView>
  </sheetViews>
  <sheetFormatPr defaultColWidth="9.00390625" defaultRowHeight="16.5"/>
  <cols>
    <col min="1" max="1" width="20.00390625" style="1" bestFit="1" customWidth="1"/>
    <col min="2" max="2" width="12.00390625" style="1" customWidth="1"/>
    <col min="3" max="3" width="10.875" style="1" customWidth="1"/>
    <col min="4" max="4" width="11.00390625" style="1" customWidth="1"/>
    <col min="5" max="5" width="11.375" style="1" customWidth="1"/>
    <col min="6" max="6" width="10.125" style="1" customWidth="1"/>
    <col min="7" max="16384" width="9.00390625" style="1" customWidth="1"/>
  </cols>
  <sheetData>
    <row r="1" spans="1:6" ht="19.5" customHeight="1">
      <c r="A1" s="88" t="s">
        <v>164</v>
      </c>
      <c r="B1" s="88"/>
      <c r="C1" s="88"/>
      <c r="D1" s="88"/>
      <c r="E1" s="88"/>
      <c r="F1" s="88"/>
    </row>
    <row r="2" spans="1:6" ht="19.5" customHeight="1">
      <c r="A2" s="88" t="s">
        <v>107</v>
      </c>
      <c r="B2" s="88"/>
      <c r="C2" s="88"/>
      <c r="D2" s="88"/>
      <c r="E2" s="88"/>
      <c r="F2" s="88"/>
    </row>
    <row r="3" spans="1:6" ht="19.5" customHeight="1">
      <c r="A3" s="87">
        <v>80</v>
      </c>
      <c r="B3" s="87"/>
      <c r="C3" s="87"/>
      <c r="D3" s="89" t="str">
        <f>"SY"&amp;A3+1911&amp;"-"&amp;A3+1912</f>
        <v>SY1991-1992</v>
      </c>
      <c r="E3" s="89"/>
      <c r="F3" s="89"/>
    </row>
    <row r="4" spans="1:6" s="23" customFormat="1" ht="28.5" customHeight="1">
      <c r="A4" s="20"/>
      <c r="B4" s="21" t="s">
        <v>108</v>
      </c>
      <c r="C4" s="22" t="s">
        <v>109</v>
      </c>
      <c r="D4" s="22" t="s">
        <v>110</v>
      </c>
      <c r="E4" s="22" t="s">
        <v>111</v>
      </c>
      <c r="F4" s="22" t="s">
        <v>112</v>
      </c>
    </row>
    <row r="5" spans="1:9" s="23" customFormat="1" ht="15" customHeight="1">
      <c r="A5" s="7" t="s">
        <v>40</v>
      </c>
      <c r="B5" s="8">
        <f aca="true" t="shared" si="0" ref="B5:B30">SUM(C5:F5)</f>
        <v>177</v>
      </c>
      <c r="C5" s="9">
        <v>6</v>
      </c>
      <c r="D5" s="9">
        <v>14</v>
      </c>
      <c r="E5" s="9">
        <v>60</v>
      </c>
      <c r="F5" s="9">
        <v>97</v>
      </c>
      <c r="H5" s="33"/>
      <c r="I5" s="33"/>
    </row>
    <row r="6" spans="1:8" s="23" customFormat="1" ht="15" customHeight="1">
      <c r="A6" s="10" t="s">
        <v>41</v>
      </c>
      <c r="B6" s="11">
        <f t="shared" si="0"/>
        <v>16711</v>
      </c>
      <c r="C6" s="12">
        <f>C7+C8</f>
        <v>600</v>
      </c>
      <c r="D6" s="12">
        <f>D7+D8</f>
        <v>2311</v>
      </c>
      <c r="E6" s="12">
        <f>E7+E8</f>
        <v>6114</v>
      </c>
      <c r="F6" s="12">
        <f>F7+F8</f>
        <v>7686</v>
      </c>
      <c r="H6" s="33"/>
    </row>
    <row r="7" spans="1:8" s="23" customFormat="1" ht="15" customHeight="1">
      <c r="A7" s="13" t="s">
        <v>113</v>
      </c>
      <c r="B7" s="14">
        <f t="shared" si="0"/>
        <v>8968</v>
      </c>
      <c r="C7" s="15">
        <v>325</v>
      </c>
      <c r="D7" s="15">
        <v>1066</v>
      </c>
      <c r="E7" s="15">
        <v>3739</v>
      </c>
      <c r="F7" s="15">
        <v>3838</v>
      </c>
      <c r="H7" s="33"/>
    </row>
    <row r="8" spans="1:8" s="23" customFormat="1" ht="15" customHeight="1">
      <c r="A8" s="13" t="s">
        <v>114</v>
      </c>
      <c r="B8" s="14">
        <f t="shared" si="0"/>
        <v>7743</v>
      </c>
      <c r="C8" s="15">
        <v>275</v>
      </c>
      <c r="D8" s="15">
        <v>1245</v>
      </c>
      <c r="E8" s="15">
        <v>2375</v>
      </c>
      <c r="F8" s="15">
        <v>3848</v>
      </c>
      <c r="H8" s="33"/>
    </row>
    <row r="9" spans="1:8" s="23" customFormat="1" ht="15" customHeight="1">
      <c r="A9" s="10" t="s">
        <v>44</v>
      </c>
      <c r="B9" s="11">
        <f t="shared" si="0"/>
        <v>3599</v>
      </c>
      <c r="C9" s="12">
        <f>C10+C11</f>
        <v>155</v>
      </c>
      <c r="D9" s="12">
        <f>D10+D11</f>
        <v>389</v>
      </c>
      <c r="E9" s="12">
        <f>E10+E11</f>
        <v>1272</v>
      </c>
      <c r="F9" s="12">
        <f>F10+F11</f>
        <v>1783</v>
      </c>
      <c r="H9" s="33"/>
    </row>
    <row r="10" spans="1:8" s="23" customFormat="1" ht="15" customHeight="1">
      <c r="A10" s="13" t="s">
        <v>115</v>
      </c>
      <c r="B10" s="14">
        <f t="shared" si="0"/>
        <v>1408</v>
      </c>
      <c r="C10" s="15">
        <v>65</v>
      </c>
      <c r="D10" s="15">
        <v>133</v>
      </c>
      <c r="E10" s="15">
        <v>537</v>
      </c>
      <c r="F10" s="15">
        <v>673</v>
      </c>
      <c r="H10" s="33"/>
    </row>
    <row r="11" spans="1:8" s="23" customFormat="1" ht="15" customHeight="1">
      <c r="A11" s="13" t="s">
        <v>116</v>
      </c>
      <c r="B11" s="14">
        <f t="shared" si="0"/>
        <v>2191</v>
      </c>
      <c r="C11" s="15">
        <v>90</v>
      </c>
      <c r="D11" s="15">
        <v>256</v>
      </c>
      <c r="E11" s="15">
        <v>735</v>
      </c>
      <c r="F11" s="15">
        <v>1110</v>
      </c>
      <c r="H11" s="33"/>
    </row>
    <row r="12" spans="1:8" s="23" customFormat="1" ht="15" customHeight="1">
      <c r="A12" s="10" t="s">
        <v>47</v>
      </c>
      <c r="B12" s="11">
        <f t="shared" si="0"/>
        <v>4472</v>
      </c>
      <c r="C12" s="12">
        <f>C13+C14+C15</f>
        <v>171</v>
      </c>
      <c r="D12" s="12">
        <f>D13+D14+D15</f>
        <v>927</v>
      </c>
      <c r="E12" s="12">
        <f>E13+E14+E15</f>
        <v>2199</v>
      </c>
      <c r="F12" s="12">
        <f>F13+F14+F15</f>
        <v>1175</v>
      </c>
      <c r="H12" s="33"/>
    </row>
    <row r="13" spans="1:8" s="23" customFormat="1" ht="15" customHeight="1">
      <c r="A13" s="13" t="s">
        <v>48</v>
      </c>
      <c r="B13" s="14">
        <f t="shared" si="0"/>
        <v>1618</v>
      </c>
      <c r="C13" s="15">
        <v>57</v>
      </c>
      <c r="D13" s="15">
        <v>340</v>
      </c>
      <c r="E13" s="15">
        <v>766</v>
      </c>
      <c r="F13" s="15">
        <v>455</v>
      </c>
      <c r="H13" s="33"/>
    </row>
    <row r="14" spans="1:8" s="23" customFormat="1" ht="15" customHeight="1">
      <c r="A14" s="13" t="s">
        <v>49</v>
      </c>
      <c r="B14" s="14">
        <f t="shared" si="0"/>
        <v>1494</v>
      </c>
      <c r="C14" s="15">
        <v>60</v>
      </c>
      <c r="D14" s="15">
        <v>313</v>
      </c>
      <c r="E14" s="15">
        <v>743</v>
      </c>
      <c r="F14" s="15">
        <v>378</v>
      </c>
      <c r="H14" s="33"/>
    </row>
    <row r="15" spans="1:8" s="23" customFormat="1" ht="15" customHeight="1">
      <c r="A15" s="13" t="s">
        <v>50</v>
      </c>
      <c r="B15" s="14">
        <f t="shared" si="0"/>
        <v>1360</v>
      </c>
      <c r="C15" s="15">
        <v>54</v>
      </c>
      <c r="D15" s="15">
        <v>274</v>
      </c>
      <c r="E15" s="15">
        <v>690</v>
      </c>
      <c r="F15" s="15">
        <v>342</v>
      </c>
      <c r="H15" s="33"/>
    </row>
    <row r="16" spans="1:8" s="23" customFormat="1" ht="15" customHeight="1">
      <c r="A16" s="10" t="s">
        <v>51</v>
      </c>
      <c r="B16" s="11">
        <f t="shared" si="0"/>
        <v>218061</v>
      </c>
      <c r="C16" s="12">
        <f>C17+C18</f>
        <v>7604</v>
      </c>
      <c r="D16" s="12">
        <f>D17+D18</f>
        <v>48035</v>
      </c>
      <c r="E16" s="12">
        <f>E17+E18</f>
        <v>102379</v>
      </c>
      <c r="F16" s="12">
        <f>F17+F18</f>
        <v>60043</v>
      </c>
      <c r="H16" s="33"/>
    </row>
    <row r="17" spans="1:8" s="23" customFormat="1" ht="15" customHeight="1">
      <c r="A17" s="13" t="s">
        <v>115</v>
      </c>
      <c r="B17" s="14">
        <f t="shared" si="0"/>
        <v>116517</v>
      </c>
      <c r="C17" s="15">
        <f aca="true" t="shared" si="1" ref="C17:F18">C20+C23+C26</f>
        <v>5129</v>
      </c>
      <c r="D17" s="15">
        <f t="shared" si="1"/>
        <v>25298</v>
      </c>
      <c r="E17" s="15">
        <f t="shared" si="1"/>
        <v>55812</v>
      </c>
      <c r="F17" s="15">
        <f t="shared" si="1"/>
        <v>30278</v>
      </c>
      <c r="H17" s="33"/>
    </row>
    <row r="18" spans="1:8" s="23" customFormat="1" ht="15" customHeight="1">
      <c r="A18" s="13" t="s">
        <v>116</v>
      </c>
      <c r="B18" s="14">
        <f t="shared" si="0"/>
        <v>101544</v>
      </c>
      <c r="C18" s="15">
        <f t="shared" si="1"/>
        <v>2475</v>
      </c>
      <c r="D18" s="15">
        <f t="shared" si="1"/>
        <v>22737</v>
      </c>
      <c r="E18" s="15">
        <f t="shared" si="1"/>
        <v>46567</v>
      </c>
      <c r="F18" s="15">
        <f t="shared" si="1"/>
        <v>29765</v>
      </c>
      <c r="H18" s="33"/>
    </row>
    <row r="19" spans="1:8" s="23" customFormat="1" ht="15" customHeight="1">
      <c r="A19" s="78" t="s">
        <v>52</v>
      </c>
      <c r="B19" s="24">
        <f t="shared" si="0"/>
        <v>82151</v>
      </c>
      <c r="C19" s="25">
        <f>C20+C21</f>
        <v>2591</v>
      </c>
      <c r="D19" s="25">
        <f>D20+D21</f>
        <v>17717</v>
      </c>
      <c r="E19" s="25">
        <f>E20+E21</f>
        <v>37652</v>
      </c>
      <c r="F19" s="25">
        <f>F20+F21</f>
        <v>24191</v>
      </c>
      <c r="H19" s="33"/>
    </row>
    <row r="20" spans="1:8" s="23" customFormat="1" ht="15" customHeight="1">
      <c r="A20" s="13" t="s">
        <v>45</v>
      </c>
      <c r="B20" s="14">
        <f t="shared" si="0"/>
        <v>44825</v>
      </c>
      <c r="C20" s="15">
        <v>1745</v>
      </c>
      <c r="D20" s="15">
        <v>9522</v>
      </c>
      <c r="E20" s="15">
        <v>21149</v>
      </c>
      <c r="F20" s="15">
        <v>12409</v>
      </c>
      <c r="H20" s="33"/>
    </row>
    <row r="21" spans="1:8" s="23" customFormat="1" ht="15" customHeight="1">
      <c r="A21" s="13" t="s">
        <v>46</v>
      </c>
      <c r="B21" s="14">
        <f t="shared" si="0"/>
        <v>37326</v>
      </c>
      <c r="C21" s="15">
        <v>846</v>
      </c>
      <c r="D21" s="15">
        <v>8195</v>
      </c>
      <c r="E21" s="15">
        <v>16503</v>
      </c>
      <c r="F21" s="15">
        <v>11782</v>
      </c>
      <c r="H21" s="33"/>
    </row>
    <row r="22" spans="1:8" s="23" customFormat="1" ht="15" customHeight="1">
      <c r="A22" s="78" t="s">
        <v>155</v>
      </c>
      <c r="B22" s="24">
        <f t="shared" si="0"/>
        <v>72826</v>
      </c>
      <c r="C22" s="25">
        <f>C23+C24</f>
        <v>2721</v>
      </c>
      <c r="D22" s="25">
        <f>D23+D24</f>
        <v>16312</v>
      </c>
      <c r="E22" s="25">
        <f>E23+E24</f>
        <v>34675</v>
      </c>
      <c r="F22" s="25">
        <f>F23+F24</f>
        <v>19118</v>
      </c>
      <c r="H22" s="33"/>
    </row>
    <row r="23" spans="1:8" s="23" customFormat="1" ht="15" customHeight="1">
      <c r="A23" s="13" t="s">
        <v>45</v>
      </c>
      <c r="B23" s="14">
        <f t="shared" si="0"/>
        <v>38431</v>
      </c>
      <c r="C23" s="15">
        <v>1785</v>
      </c>
      <c r="D23" s="15">
        <v>8521</v>
      </c>
      <c r="E23" s="15">
        <v>18722</v>
      </c>
      <c r="F23" s="15">
        <v>9403</v>
      </c>
      <c r="H23" s="33"/>
    </row>
    <row r="24" spans="1:8" s="23" customFormat="1" ht="15" customHeight="1">
      <c r="A24" s="13" t="s">
        <v>46</v>
      </c>
      <c r="B24" s="14">
        <f t="shared" si="0"/>
        <v>34395</v>
      </c>
      <c r="C24" s="15">
        <v>936</v>
      </c>
      <c r="D24" s="15">
        <v>7791</v>
      </c>
      <c r="E24" s="15">
        <v>15953</v>
      </c>
      <c r="F24" s="15">
        <v>9715</v>
      </c>
      <c r="H24" s="33"/>
    </row>
    <row r="25" spans="1:8" s="23" customFormat="1" ht="15" customHeight="1">
      <c r="A25" s="78" t="s">
        <v>156</v>
      </c>
      <c r="B25" s="24">
        <f t="shared" si="0"/>
        <v>63084</v>
      </c>
      <c r="C25" s="25">
        <f>C26+C27</f>
        <v>2292</v>
      </c>
      <c r="D25" s="25">
        <f>D26+D27</f>
        <v>14006</v>
      </c>
      <c r="E25" s="25">
        <f>E26+E27</f>
        <v>30052</v>
      </c>
      <c r="F25" s="25">
        <f>F26+F27</f>
        <v>16734</v>
      </c>
      <c r="H25" s="33"/>
    </row>
    <row r="26" spans="1:8" s="23" customFormat="1" ht="15" customHeight="1">
      <c r="A26" s="13" t="s">
        <v>45</v>
      </c>
      <c r="B26" s="14">
        <f t="shared" si="0"/>
        <v>33261</v>
      </c>
      <c r="C26" s="15">
        <v>1599</v>
      </c>
      <c r="D26" s="15">
        <v>7255</v>
      </c>
      <c r="E26" s="15">
        <v>15941</v>
      </c>
      <c r="F26" s="15">
        <f>8183+283</f>
        <v>8466</v>
      </c>
      <c r="H26" s="33"/>
    </row>
    <row r="27" spans="1:8" s="23" customFormat="1" ht="15" customHeight="1">
      <c r="A27" s="13" t="s">
        <v>46</v>
      </c>
      <c r="B27" s="14">
        <f t="shared" si="0"/>
        <v>29823</v>
      </c>
      <c r="C27" s="15">
        <v>693</v>
      </c>
      <c r="D27" s="15">
        <v>6751</v>
      </c>
      <c r="E27" s="15">
        <v>14111</v>
      </c>
      <c r="F27" s="15">
        <f>8194+74</f>
        <v>8268</v>
      </c>
      <c r="H27" s="33"/>
    </row>
    <row r="28" spans="1:8" s="23" customFormat="1" ht="28.5" customHeight="1">
      <c r="A28" s="16" t="s">
        <v>117</v>
      </c>
      <c r="B28" s="11">
        <f t="shared" si="0"/>
        <v>63871</v>
      </c>
      <c r="C28" s="12">
        <f>C29+C30</f>
        <v>2209</v>
      </c>
      <c r="D28" s="12">
        <f>D29+D30</f>
        <v>13503</v>
      </c>
      <c r="E28" s="12">
        <f>E29+E30</f>
        <v>31567</v>
      </c>
      <c r="F28" s="12">
        <f>F29+F30</f>
        <v>16592</v>
      </c>
      <c r="H28" s="33"/>
    </row>
    <row r="29" spans="1:8" s="23" customFormat="1" ht="15" customHeight="1">
      <c r="A29" s="13" t="s">
        <v>115</v>
      </c>
      <c r="B29" s="14">
        <f t="shared" si="0"/>
        <v>32955</v>
      </c>
      <c r="C29" s="15">
        <v>1524</v>
      </c>
      <c r="D29" s="15">
        <v>6682</v>
      </c>
      <c r="E29" s="15">
        <v>16543</v>
      </c>
      <c r="F29" s="15">
        <f>7865+341</f>
        <v>8206</v>
      </c>
      <c r="H29" s="33"/>
    </row>
    <row r="30" spans="1:8" s="23" customFormat="1" ht="15" customHeight="1">
      <c r="A30" s="17" t="s">
        <v>116</v>
      </c>
      <c r="B30" s="18">
        <f t="shared" si="0"/>
        <v>30916</v>
      </c>
      <c r="C30" s="19">
        <v>685</v>
      </c>
      <c r="D30" s="19">
        <v>6821</v>
      </c>
      <c r="E30" s="19">
        <v>15024</v>
      </c>
      <c r="F30" s="19">
        <f>8266+120</f>
        <v>8386</v>
      </c>
      <c r="H30" s="33"/>
    </row>
    <row r="31" s="23" customFormat="1" ht="13.5">
      <c r="A31" s="27"/>
    </row>
    <row r="32" s="23" customFormat="1" ht="13.5">
      <c r="A32" s="27"/>
    </row>
    <row r="33" s="23" customFormat="1" ht="13.5"/>
    <row r="34" s="23" customFormat="1" ht="13.5"/>
    <row r="35" s="23" customFormat="1" ht="13.5"/>
    <row r="36" s="23" customFormat="1" ht="13.5"/>
  </sheetData>
  <sheetProtection/>
  <mergeCells count="4">
    <mergeCell ref="A3:C3"/>
    <mergeCell ref="A1:F1"/>
    <mergeCell ref="A2:F2"/>
    <mergeCell ref="D3:F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O36"/>
  <sheetViews>
    <sheetView zoomScalePageLayoutView="0" workbookViewId="0" topLeftCell="A1">
      <pane xSplit="2" ySplit="5" topLeftCell="C6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375" style="2" customWidth="1"/>
    <col min="3" max="3" width="5.875" style="2" customWidth="1"/>
    <col min="4" max="4" width="6.00390625" style="2" customWidth="1"/>
    <col min="5" max="5" width="7.25390625" style="2" customWidth="1"/>
    <col min="6" max="6" width="7.00390625" style="2" customWidth="1"/>
    <col min="7" max="7" width="8.25390625" style="2" customWidth="1"/>
    <col min="8" max="8" width="5.50390625" style="2" customWidth="1"/>
    <col min="9" max="9" width="9.00390625" style="2" customWidth="1"/>
    <col min="10" max="10" width="5.625" style="2" customWidth="1"/>
    <col min="11" max="11" width="8.50390625" style="2" customWidth="1"/>
    <col min="12" max="12" width="7.625" style="2" customWidth="1"/>
    <col min="13" max="13" width="8.25390625" style="2" customWidth="1"/>
    <col min="14" max="14" width="6.7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84</v>
      </c>
      <c r="B3" s="87"/>
      <c r="C3" s="87"/>
      <c r="D3" s="87"/>
      <c r="E3" s="87"/>
      <c r="F3" s="87"/>
      <c r="G3" s="87"/>
      <c r="H3" s="89" t="str">
        <f>"SY"&amp;A3+1911&amp;"-"&amp;A3+1912</f>
        <v>SY1995-1996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118</v>
      </c>
      <c r="F4" s="91"/>
      <c r="G4" s="90" t="s">
        <v>119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>C7+C31</f>
        <v>206</v>
      </c>
      <c r="D6" s="62">
        <f>D7+D31</f>
        <v>99</v>
      </c>
      <c r="E6" s="62">
        <f aca="true" t="shared" si="0" ref="E6:N6">E7+E31</f>
        <v>21361</v>
      </c>
      <c r="F6" s="62">
        <f t="shared" si="0"/>
        <v>11743</v>
      </c>
      <c r="G6" s="62">
        <f t="shared" si="0"/>
        <v>4132</v>
      </c>
      <c r="H6" s="62">
        <f t="shared" si="0"/>
        <v>2178</v>
      </c>
      <c r="I6" s="62">
        <f t="shared" si="0"/>
        <v>5638</v>
      </c>
      <c r="J6" s="62">
        <f t="shared" si="0"/>
        <v>4008</v>
      </c>
      <c r="K6" s="62">
        <f t="shared" si="0"/>
        <v>255387</v>
      </c>
      <c r="L6" s="62">
        <f t="shared" si="0"/>
        <v>178849</v>
      </c>
      <c r="M6" s="62">
        <f t="shared" si="0"/>
        <v>74667</v>
      </c>
      <c r="N6" s="62">
        <f t="shared" si="0"/>
        <v>52912</v>
      </c>
    </row>
    <row r="7" spans="1:14" s="56" customFormat="1" ht="15" customHeight="1">
      <c r="A7" s="63" t="s">
        <v>8</v>
      </c>
      <c r="B7" s="64" t="s">
        <v>230</v>
      </c>
      <c r="C7" s="62">
        <f>SUM(C8:C30)</f>
        <v>204</v>
      </c>
      <c r="D7" s="62">
        <f>SUM(D8:D30)</f>
        <v>97</v>
      </c>
      <c r="E7" s="62">
        <f aca="true" t="shared" si="1" ref="E7:N7">SUM(E8:E30)</f>
        <v>21263</v>
      </c>
      <c r="F7" s="62">
        <f t="shared" si="1"/>
        <v>11645</v>
      </c>
      <c r="G7" s="62">
        <f t="shared" si="1"/>
        <v>4098</v>
      </c>
      <c r="H7" s="62">
        <f t="shared" si="1"/>
        <v>2144</v>
      </c>
      <c r="I7" s="62">
        <f t="shared" si="1"/>
        <v>5605</v>
      </c>
      <c r="J7" s="62">
        <f t="shared" si="1"/>
        <v>3975</v>
      </c>
      <c r="K7" s="62">
        <f>SUM(K8:K30)</f>
        <v>254052</v>
      </c>
      <c r="L7" s="62">
        <f t="shared" si="1"/>
        <v>177514</v>
      </c>
      <c r="M7" s="62">
        <f t="shared" si="1"/>
        <v>74286</v>
      </c>
      <c r="N7" s="62">
        <f t="shared" si="1"/>
        <v>52531</v>
      </c>
    </row>
    <row r="8" spans="1:14" s="56" customFormat="1" ht="15" customHeight="1">
      <c r="A8" s="65" t="s">
        <v>9</v>
      </c>
      <c r="B8" s="66" t="s">
        <v>165</v>
      </c>
      <c r="C8" s="67">
        <v>37</v>
      </c>
      <c r="D8" s="67">
        <v>16</v>
      </c>
      <c r="E8" s="67">
        <v>4653</v>
      </c>
      <c r="F8" s="67">
        <v>2778</v>
      </c>
      <c r="G8" s="67">
        <v>870</v>
      </c>
      <c r="H8" s="67">
        <v>453</v>
      </c>
      <c r="I8" s="67">
        <v>1314</v>
      </c>
      <c r="J8" s="67">
        <v>959</v>
      </c>
      <c r="K8" s="67">
        <v>62521</v>
      </c>
      <c r="L8" s="67">
        <v>43616</v>
      </c>
      <c r="M8" s="67">
        <v>18453</v>
      </c>
      <c r="N8" s="67">
        <v>12872</v>
      </c>
    </row>
    <row r="9" spans="1:14" s="56" customFormat="1" ht="15" customHeight="1">
      <c r="A9" s="65" t="s">
        <v>10</v>
      </c>
      <c r="B9" s="66" t="s">
        <v>171</v>
      </c>
      <c r="C9" s="67">
        <v>14</v>
      </c>
      <c r="D9" s="67">
        <v>9</v>
      </c>
      <c r="E9" s="67">
        <v>1304</v>
      </c>
      <c r="F9" s="67">
        <v>1029</v>
      </c>
      <c r="G9" s="67">
        <v>246</v>
      </c>
      <c r="H9" s="67">
        <v>166</v>
      </c>
      <c r="I9" s="67">
        <v>515</v>
      </c>
      <c r="J9" s="67">
        <v>397</v>
      </c>
      <c r="K9" s="67">
        <v>23865</v>
      </c>
      <c r="L9" s="67">
        <v>17946</v>
      </c>
      <c r="M9" s="67">
        <v>6456</v>
      </c>
      <c r="N9" s="67">
        <v>4783</v>
      </c>
    </row>
    <row r="10" spans="1:14" s="56" customFormat="1" ht="15" customHeight="1">
      <c r="A10" s="65" t="s">
        <v>11</v>
      </c>
      <c r="B10" s="66" t="s">
        <v>234</v>
      </c>
      <c r="C10" s="67">
        <v>25</v>
      </c>
      <c r="D10" s="67">
        <v>9</v>
      </c>
      <c r="E10" s="67">
        <v>2736</v>
      </c>
      <c r="F10" s="67">
        <v>1199</v>
      </c>
      <c r="G10" s="67">
        <v>465</v>
      </c>
      <c r="H10" s="67">
        <v>173</v>
      </c>
      <c r="I10" s="67">
        <v>555</v>
      </c>
      <c r="J10" s="67">
        <v>268</v>
      </c>
      <c r="K10" s="67">
        <v>24215</v>
      </c>
      <c r="L10" s="67">
        <v>11321</v>
      </c>
      <c r="M10" s="67">
        <v>6302</v>
      </c>
      <c r="N10" s="67">
        <v>2367</v>
      </c>
    </row>
    <row r="11" spans="1:14" s="56" customFormat="1" ht="15" customHeight="1">
      <c r="A11" s="65" t="s">
        <v>12</v>
      </c>
      <c r="B11" s="66" t="s">
        <v>173</v>
      </c>
      <c r="C11" s="67">
        <v>3</v>
      </c>
      <c r="D11" s="67">
        <v>3</v>
      </c>
      <c r="E11" s="67">
        <v>286</v>
      </c>
      <c r="F11" s="67">
        <v>286</v>
      </c>
      <c r="G11" s="67">
        <v>57</v>
      </c>
      <c r="H11" s="67">
        <v>57</v>
      </c>
      <c r="I11" s="67">
        <v>120</v>
      </c>
      <c r="J11" s="67">
        <v>120</v>
      </c>
      <c r="K11" s="67">
        <v>5539</v>
      </c>
      <c r="L11" s="67">
        <v>5539</v>
      </c>
      <c r="M11" s="67">
        <v>1831</v>
      </c>
      <c r="N11" s="67">
        <v>1831</v>
      </c>
    </row>
    <row r="12" spans="1:14" s="56" customFormat="1" ht="15" customHeight="1">
      <c r="A12" s="65" t="s">
        <v>13</v>
      </c>
      <c r="B12" s="66" t="s">
        <v>175</v>
      </c>
      <c r="C12" s="67">
        <v>10</v>
      </c>
      <c r="D12" s="67">
        <v>5</v>
      </c>
      <c r="E12" s="67">
        <v>1130</v>
      </c>
      <c r="F12" s="67">
        <v>602</v>
      </c>
      <c r="G12" s="67">
        <v>213</v>
      </c>
      <c r="H12" s="67">
        <v>108</v>
      </c>
      <c r="I12" s="67">
        <v>297</v>
      </c>
      <c r="J12" s="67">
        <v>235</v>
      </c>
      <c r="K12" s="67">
        <v>13588</v>
      </c>
      <c r="L12" s="67">
        <v>11072</v>
      </c>
      <c r="M12" s="67">
        <v>3936</v>
      </c>
      <c r="N12" s="67">
        <v>3218</v>
      </c>
    </row>
    <row r="13" spans="1:14" s="56" customFormat="1" ht="15" customHeight="1">
      <c r="A13" s="65" t="s">
        <v>14</v>
      </c>
      <c r="B13" s="66" t="s">
        <v>177</v>
      </c>
      <c r="C13" s="67">
        <v>3</v>
      </c>
      <c r="D13" s="67">
        <v>2</v>
      </c>
      <c r="E13" s="67">
        <v>231</v>
      </c>
      <c r="F13" s="67">
        <v>182</v>
      </c>
      <c r="G13" s="67">
        <v>50</v>
      </c>
      <c r="H13" s="67">
        <v>40</v>
      </c>
      <c r="I13" s="67">
        <v>69</v>
      </c>
      <c r="J13" s="67">
        <v>65</v>
      </c>
      <c r="K13" s="67">
        <v>3043</v>
      </c>
      <c r="L13" s="67">
        <v>2984</v>
      </c>
      <c r="M13" s="67">
        <v>694</v>
      </c>
      <c r="N13" s="67">
        <v>661</v>
      </c>
    </row>
    <row r="14" spans="1:14" s="56" customFormat="1" ht="15" customHeight="1">
      <c r="A14" s="65" t="s">
        <v>15</v>
      </c>
      <c r="B14" s="66" t="s">
        <v>179</v>
      </c>
      <c r="C14" s="67">
        <v>6</v>
      </c>
      <c r="D14" s="67">
        <v>3</v>
      </c>
      <c r="E14" s="67">
        <v>679</v>
      </c>
      <c r="F14" s="67">
        <v>320</v>
      </c>
      <c r="G14" s="67">
        <v>138</v>
      </c>
      <c r="H14" s="67">
        <v>64</v>
      </c>
      <c r="I14" s="67">
        <v>111</v>
      </c>
      <c r="J14" s="67">
        <v>80</v>
      </c>
      <c r="K14" s="67">
        <v>4906</v>
      </c>
      <c r="L14" s="67">
        <v>3523</v>
      </c>
      <c r="M14" s="67">
        <v>1303</v>
      </c>
      <c r="N14" s="67">
        <v>922</v>
      </c>
    </row>
    <row r="15" spans="1:14" s="56" customFormat="1" ht="15" customHeight="1">
      <c r="A15" s="65" t="s">
        <v>16</v>
      </c>
      <c r="B15" s="66" t="s">
        <v>236</v>
      </c>
      <c r="C15" s="67">
        <v>11</v>
      </c>
      <c r="D15" s="67">
        <v>3</v>
      </c>
      <c r="E15" s="67">
        <v>1064</v>
      </c>
      <c r="F15" s="67">
        <v>276</v>
      </c>
      <c r="G15" s="67">
        <v>258</v>
      </c>
      <c r="H15" s="67">
        <v>67</v>
      </c>
      <c r="I15" s="67">
        <v>203</v>
      </c>
      <c r="J15" s="67">
        <v>91</v>
      </c>
      <c r="K15" s="67">
        <v>9350</v>
      </c>
      <c r="L15" s="67">
        <v>3848</v>
      </c>
      <c r="M15" s="67">
        <v>2464</v>
      </c>
      <c r="N15" s="67">
        <v>1290</v>
      </c>
    </row>
    <row r="16" spans="1:14" s="56" customFormat="1" ht="15" customHeight="1">
      <c r="A16" s="65" t="s">
        <v>17</v>
      </c>
      <c r="B16" s="66" t="s">
        <v>181</v>
      </c>
      <c r="C16" s="67">
        <v>7</v>
      </c>
      <c r="D16" s="67">
        <v>4</v>
      </c>
      <c r="E16" s="67">
        <v>688</v>
      </c>
      <c r="F16" s="67">
        <v>439</v>
      </c>
      <c r="G16" s="67">
        <v>132</v>
      </c>
      <c r="H16" s="67">
        <v>90</v>
      </c>
      <c r="I16" s="67">
        <v>199</v>
      </c>
      <c r="J16" s="67">
        <v>156</v>
      </c>
      <c r="K16" s="67">
        <v>9048</v>
      </c>
      <c r="L16" s="67">
        <v>7164</v>
      </c>
      <c r="M16" s="67">
        <v>2694</v>
      </c>
      <c r="N16" s="67">
        <v>2070</v>
      </c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347</v>
      </c>
      <c r="F17" s="67">
        <v>347</v>
      </c>
      <c r="G17" s="67">
        <v>89</v>
      </c>
      <c r="H17" s="67">
        <v>89</v>
      </c>
      <c r="I17" s="67">
        <v>69</v>
      </c>
      <c r="J17" s="67">
        <v>69</v>
      </c>
      <c r="K17" s="67">
        <v>2891</v>
      </c>
      <c r="L17" s="67">
        <v>2891</v>
      </c>
      <c r="M17" s="67">
        <v>848</v>
      </c>
      <c r="N17" s="67">
        <v>848</v>
      </c>
    </row>
    <row r="18" spans="1:14" s="56" customFormat="1" ht="15" customHeight="1">
      <c r="A18" s="65" t="s">
        <v>19</v>
      </c>
      <c r="B18" s="66" t="s">
        <v>185</v>
      </c>
      <c r="C18" s="67">
        <v>8</v>
      </c>
      <c r="D18" s="67">
        <v>3</v>
      </c>
      <c r="E18" s="67">
        <v>685</v>
      </c>
      <c r="F18" s="67">
        <v>286</v>
      </c>
      <c r="G18" s="67">
        <v>134</v>
      </c>
      <c r="H18" s="67">
        <v>65</v>
      </c>
      <c r="I18" s="67">
        <v>184</v>
      </c>
      <c r="J18" s="67">
        <v>100</v>
      </c>
      <c r="K18" s="67">
        <v>8187</v>
      </c>
      <c r="L18" s="67">
        <v>4586</v>
      </c>
      <c r="M18" s="67">
        <v>2527</v>
      </c>
      <c r="N18" s="67">
        <v>1492</v>
      </c>
    </row>
    <row r="19" spans="1:14" s="56" customFormat="1" ht="15" customHeight="1">
      <c r="A19" s="65" t="s">
        <v>20</v>
      </c>
      <c r="B19" s="66" t="s">
        <v>187</v>
      </c>
      <c r="C19" s="67">
        <v>3</v>
      </c>
      <c r="D19" s="67">
        <v>1</v>
      </c>
      <c r="E19" s="67">
        <v>227</v>
      </c>
      <c r="F19" s="67">
        <v>100</v>
      </c>
      <c r="G19" s="67">
        <v>53</v>
      </c>
      <c r="H19" s="67">
        <v>26</v>
      </c>
      <c r="I19" s="67">
        <v>38</v>
      </c>
      <c r="J19" s="67">
        <v>12</v>
      </c>
      <c r="K19" s="67">
        <v>1433</v>
      </c>
      <c r="L19" s="67">
        <v>539</v>
      </c>
      <c r="M19" s="67">
        <v>454</v>
      </c>
      <c r="N19" s="67">
        <v>177</v>
      </c>
    </row>
    <row r="20" spans="1:14" s="56" customFormat="1" ht="15" customHeight="1">
      <c r="A20" s="65" t="s">
        <v>21</v>
      </c>
      <c r="B20" s="66" t="s">
        <v>238</v>
      </c>
      <c r="C20" s="67">
        <v>14</v>
      </c>
      <c r="D20" s="67">
        <v>6</v>
      </c>
      <c r="E20" s="67">
        <v>1078</v>
      </c>
      <c r="F20" s="67">
        <v>477</v>
      </c>
      <c r="G20" s="67">
        <v>192</v>
      </c>
      <c r="H20" s="67">
        <v>112</v>
      </c>
      <c r="I20" s="67">
        <v>284</v>
      </c>
      <c r="J20" s="67">
        <v>141</v>
      </c>
      <c r="K20" s="67">
        <v>12529</v>
      </c>
      <c r="L20" s="67">
        <v>5607</v>
      </c>
      <c r="M20" s="67">
        <v>3731</v>
      </c>
      <c r="N20" s="67">
        <v>1729</v>
      </c>
    </row>
    <row r="21" spans="1:14" s="56" customFormat="1" ht="15" customHeight="1">
      <c r="A21" s="65" t="s">
        <v>22</v>
      </c>
      <c r="B21" s="66" t="s">
        <v>240</v>
      </c>
      <c r="C21" s="67">
        <v>7</v>
      </c>
      <c r="D21" s="67">
        <v>4</v>
      </c>
      <c r="E21" s="67">
        <v>562</v>
      </c>
      <c r="F21" s="67">
        <v>397</v>
      </c>
      <c r="G21" s="67">
        <v>125</v>
      </c>
      <c r="H21" s="67">
        <v>76</v>
      </c>
      <c r="I21" s="67">
        <v>190</v>
      </c>
      <c r="J21" s="67">
        <v>153</v>
      </c>
      <c r="K21" s="67">
        <v>7798</v>
      </c>
      <c r="L21" s="67">
        <v>6559</v>
      </c>
      <c r="M21" s="67">
        <v>1883</v>
      </c>
      <c r="N21" s="67">
        <v>1718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532</v>
      </c>
      <c r="F22" s="67">
        <v>353</v>
      </c>
      <c r="G22" s="67">
        <v>115</v>
      </c>
      <c r="H22" s="67">
        <v>68</v>
      </c>
      <c r="I22" s="67">
        <v>166</v>
      </c>
      <c r="J22" s="67">
        <v>148</v>
      </c>
      <c r="K22" s="67">
        <v>7240</v>
      </c>
      <c r="L22" s="67">
        <v>6543</v>
      </c>
      <c r="M22" s="67">
        <v>2184</v>
      </c>
      <c r="N22" s="67">
        <v>1985</v>
      </c>
    </row>
    <row r="23" spans="1:14" s="56" customFormat="1" ht="15" customHeight="1">
      <c r="A23" s="65" t="s">
        <v>24</v>
      </c>
      <c r="B23" s="66" t="s">
        <v>191</v>
      </c>
      <c r="C23" s="67">
        <v>4</v>
      </c>
      <c r="D23" s="67">
        <v>3</v>
      </c>
      <c r="E23" s="67">
        <v>170</v>
      </c>
      <c r="F23" s="67">
        <v>146</v>
      </c>
      <c r="G23" s="67">
        <v>42</v>
      </c>
      <c r="H23" s="67">
        <v>40</v>
      </c>
      <c r="I23" s="67">
        <v>56</v>
      </c>
      <c r="J23" s="67">
        <v>56</v>
      </c>
      <c r="K23" s="67">
        <v>2336</v>
      </c>
      <c r="L23" s="67">
        <v>2336</v>
      </c>
      <c r="M23" s="67">
        <v>686</v>
      </c>
      <c r="N23" s="67">
        <v>686</v>
      </c>
    </row>
    <row r="24" spans="1:14" s="56" customFormat="1" ht="15" customHeight="1">
      <c r="A24" s="65" t="s">
        <v>25</v>
      </c>
      <c r="B24" s="66" t="s">
        <v>193</v>
      </c>
      <c r="C24" s="67">
        <v>5</v>
      </c>
      <c r="D24" s="67">
        <v>3</v>
      </c>
      <c r="E24" s="67">
        <v>425</v>
      </c>
      <c r="F24" s="67">
        <v>248</v>
      </c>
      <c r="G24" s="67">
        <v>90</v>
      </c>
      <c r="H24" s="67">
        <v>57</v>
      </c>
      <c r="I24" s="67">
        <v>91</v>
      </c>
      <c r="J24" s="67">
        <v>77</v>
      </c>
      <c r="K24" s="67">
        <v>3596</v>
      </c>
      <c r="L24" s="67">
        <v>3128</v>
      </c>
      <c r="M24" s="67">
        <v>1147</v>
      </c>
      <c r="N24" s="67">
        <v>1021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103</v>
      </c>
      <c r="F25" s="67">
        <v>103</v>
      </c>
      <c r="G25" s="67">
        <v>20</v>
      </c>
      <c r="H25" s="67">
        <v>20</v>
      </c>
      <c r="I25" s="67">
        <v>27</v>
      </c>
      <c r="J25" s="67">
        <v>27</v>
      </c>
      <c r="K25" s="67">
        <v>1100</v>
      </c>
      <c r="L25" s="67">
        <v>1100</v>
      </c>
      <c r="M25" s="67">
        <v>297</v>
      </c>
      <c r="N25" s="67">
        <v>297</v>
      </c>
    </row>
    <row r="26" spans="1:14" s="56" customFormat="1" ht="15" customHeight="1">
      <c r="A26" s="65" t="s">
        <v>27</v>
      </c>
      <c r="B26" s="66" t="s">
        <v>197</v>
      </c>
      <c r="C26" s="67">
        <v>4</v>
      </c>
      <c r="D26" s="67">
        <v>2</v>
      </c>
      <c r="E26" s="67">
        <v>499</v>
      </c>
      <c r="F26" s="67">
        <v>248</v>
      </c>
      <c r="G26" s="67">
        <v>98</v>
      </c>
      <c r="H26" s="67">
        <v>43</v>
      </c>
      <c r="I26" s="67">
        <v>134</v>
      </c>
      <c r="J26" s="67">
        <v>106</v>
      </c>
      <c r="K26" s="67">
        <v>5530</v>
      </c>
      <c r="L26" s="67">
        <v>4504</v>
      </c>
      <c r="M26" s="67">
        <v>1876</v>
      </c>
      <c r="N26" s="67">
        <v>1595</v>
      </c>
    </row>
    <row r="27" spans="1:14" s="56" customFormat="1" ht="15" customHeight="1">
      <c r="A27" s="65" t="s">
        <v>28</v>
      </c>
      <c r="B27" s="66" t="s">
        <v>199</v>
      </c>
      <c r="C27" s="67">
        <v>6</v>
      </c>
      <c r="D27" s="67">
        <v>3</v>
      </c>
      <c r="E27" s="67">
        <v>672</v>
      </c>
      <c r="F27" s="67">
        <v>358</v>
      </c>
      <c r="G27" s="67">
        <v>126</v>
      </c>
      <c r="H27" s="67">
        <v>77</v>
      </c>
      <c r="I27" s="67">
        <v>149</v>
      </c>
      <c r="J27" s="67">
        <v>124</v>
      </c>
      <c r="K27" s="67">
        <v>6438</v>
      </c>
      <c r="L27" s="67">
        <v>5296</v>
      </c>
      <c r="M27" s="67">
        <v>1969</v>
      </c>
      <c r="N27" s="67">
        <v>1671</v>
      </c>
    </row>
    <row r="28" spans="1:14" s="56" customFormat="1" ht="15" customHeight="1">
      <c r="A28" s="65" t="s">
        <v>29</v>
      </c>
      <c r="B28" s="66" t="s">
        <v>167</v>
      </c>
      <c r="C28" s="67">
        <v>7</v>
      </c>
      <c r="D28" s="67">
        <v>4</v>
      </c>
      <c r="E28" s="67">
        <v>1060</v>
      </c>
      <c r="F28" s="67">
        <v>635</v>
      </c>
      <c r="G28" s="67">
        <v>202</v>
      </c>
      <c r="H28" s="67">
        <v>109</v>
      </c>
      <c r="I28" s="67">
        <v>317</v>
      </c>
      <c r="J28" s="67">
        <v>263</v>
      </c>
      <c r="K28" s="67">
        <v>15411</v>
      </c>
      <c r="L28" s="67">
        <v>12795</v>
      </c>
      <c r="M28" s="67">
        <v>5128</v>
      </c>
      <c r="N28" s="67">
        <v>4395</v>
      </c>
    </row>
    <row r="29" spans="1:14" s="56" customFormat="1" ht="15" customHeight="1">
      <c r="A29" s="65" t="s">
        <v>30</v>
      </c>
      <c r="B29" s="66" t="s">
        <v>201</v>
      </c>
      <c r="C29" s="67">
        <v>6</v>
      </c>
      <c r="D29" s="67">
        <v>2</v>
      </c>
      <c r="E29" s="67">
        <v>675</v>
      </c>
      <c r="F29" s="67">
        <v>301</v>
      </c>
      <c r="G29" s="67">
        <v>122</v>
      </c>
      <c r="H29" s="67">
        <v>53</v>
      </c>
      <c r="I29" s="67">
        <v>197</v>
      </c>
      <c r="J29" s="67">
        <v>125</v>
      </c>
      <c r="K29" s="67">
        <v>8908</v>
      </c>
      <c r="L29" s="67">
        <v>5420</v>
      </c>
      <c r="M29" s="67">
        <v>2720</v>
      </c>
      <c r="N29" s="67">
        <v>1699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1457</v>
      </c>
      <c r="F30" s="67">
        <v>535</v>
      </c>
      <c r="G30" s="67">
        <v>261</v>
      </c>
      <c r="H30" s="67">
        <v>91</v>
      </c>
      <c r="I30" s="67">
        <v>320</v>
      </c>
      <c r="J30" s="67">
        <v>203</v>
      </c>
      <c r="K30" s="67">
        <v>14580</v>
      </c>
      <c r="L30" s="67">
        <v>9197</v>
      </c>
      <c r="M30" s="67">
        <v>4703</v>
      </c>
      <c r="N30" s="67">
        <v>3204</v>
      </c>
    </row>
    <row r="31" spans="1:14" s="56" customFormat="1" ht="15" customHeight="1">
      <c r="A31" s="63" t="s">
        <v>32</v>
      </c>
      <c r="B31" s="68" t="s">
        <v>203</v>
      </c>
      <c r="C31" s="62">
        <f>C32+C33</f>
        <v>2</v>
      </c>
      <c r="D31" s="62">
        <f>SUM(D32:D33)</f>
        <v>2</v>
      </c>
      <c r="E31" s="62">
        <f aca="true" t="shared" si="2" ref="E31:N31">SUM(E32:E33)</f>
        <v>98</v>
      </c>
      <c r="F31" s="62">
        <f t="shared" si="2"/>
        <v>98</v>
      </c>
      <c r="G31" s="62">
        <f t="shared" si="2"/>
        <v>34</v>
      </c>
      <c r="H31" s="62">
        <f t="shared" si="2"/>
        <v>34</v>
      </c>
      <c r="I31" s="62">
        <f t="shared" si="2"/>
        <v>33</v>
      </c>
      <c r="J31" s="62">
        <f t="shared" si="2"/>
        <v>33</v>
      </c>
      <c r="K31" s="62">
        <f>K32+K33</f>
        <v>1335</v>
      </c>
      <c r="L31" s="62">
        <f t="shared" si="2"/>
        <v>1335</v>
      </c>
      <c r="M31" s="62">
        <f t="shared" si="2"/>
        <v>381</v>
      </c>
      <c r="N31" s="62">
        <f t="shared" si="2"/>
        <v>381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72</v>
      </c>
      <c r="F32" s="67">
        <v>72</v>
      </c>
      <c r="G32" s="67">
        <v>20</v>
      </c>
      <c r="H32" s="67">
        <v>20</v>
      </c>
      <c r="I32" s="67">
        <v>27</v>
      </c>
      <c r="J32" s="67">
        <v>27</v>
      </c>
      <c r="K32" s="67">
        <v>1158</v>
      </c>
      <c r="L32" s="67">
        <v>1158</v>
      </c>
      <c r="M32" s="67">
        <v>321</v>
      </c>
      <c r="N32" s="67">
        <v>321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26</v>
      </c>
      <c r="F33" s="71">
        <v>26</v>
      </c>
      <c r="G33" s="71">
        <v>14</v>
      </c>
      <c r="H33" s="71">
        <v>14</v>
      </c>
      <c r="I33" s="71">
        <v>6</v>
      </c>
      <c r="J33" s="71">
        <v>6</v>
      </c>
      <c r="K33" s="71">
        <v>177</v>
      </c>
      <c r="L33" s="71">
        <v>177</v>
      </c>
      <c r="M33" s="71">
        <v>60</v>
      </c>
      <c r="N33" s="71">
        <v>60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G32"/>
  <sheetViews>
    <sheetView zoomScalePageLayoutView="0" workbookViewId="0" topLeftCell="A1">
      <pane xSplit="1" ySplit="4" topLeftCell="B5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" sqref="A1:G1"/>
    </sheetView>
  </sheetViews>
  <sheetFormatPr defaultColWidth="9.00390625" defaultRowHeight="16.5"/>
  <cols>
    <col min="1" max="1" width="24.50390625" style="1" customWidth="1"/>
    <col min="2" max="2" width="12.00390625" style="1" customWidth="1"/>
    <col min="3" max="3" width="10.875" style="1" customWidth="1"/>
    <col min="4" max="4" width="11.00390625" style="1" customWidth="1"/>
    <col min="5" max="5" width="11.375" style="1" customWidth="1"/>
    <col min="6" max="6" width="12.75390625" style="1" customWidth="1"/>
    <col min="7" max="7" width="10.125" style="1" customWidth="1"/>
    <col min="8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7" ht="19.5" customHeight="1">
      <c r="A2" s="88" t="s">
        <v>107</v>
      </c>
      <c r="B2" s="88"/>
      <c r="C2" s="88"/>
      <c r="D2" s="88"/>
      <c r="E2" s="88"/>
      <c r="F2" s="88"/>
      <c r="G2" s="88"/>
    </row>
    <row r="3" spans="1:7" ht="19.5" customHeight="1">
      <c r="A3" s="87">
        <v>85</v>
      </c>
      <c r="B3" s="87"/>
      <c r="C3" s="87"/>
      <c r="D3" s="89" t="str">
        <f>"SY"&amp;A3+1911&amp;"-"&amp;A3+1912</f>
        <v>SY1996-1997</v>
      </c>
      <c r="E3" s="89"/>
      <c r="F3" s="89"/>
      <c r="G3" s="89"/>
    </row>
    <row r="4" spans="1:7" s="23" customFormat="1" ht="28.5" customHeight="1">
      <c r="A4" s="20"/>
      <c r="B4" s="21" t="s">
        <v>108</v>
      </c>
      <c r="C4" s="22" t="s">
        <v>109</v>
      </c>
      <c r="D4" s="22" t="s">
        <v>110</v>
      </c>
      <c r="E4" s="22" t="s">
        <v>111</v>
      </c>
      <c r="F4" s="22" t="s">
        <v>105</v>
      </c>
      <c r="G4" s="22" t="s">
        <v>112</v>
      </c>
    </row>
    <row r="5" spans="1:7" s="37" customFormat="1" ht="15" customHeight="1">
      <c r="A5" s="38" t="s">
        <v>40</v>
      </c>
      <c r="B5" s="39">
        <f aca="true" t="shared" si="0" ref="B5:B30">SUM(C5:G5)</f>
        <v>217</v>
      </c>
      <c r="C5" s="40">
        <v>7</v>
      </c>
      <c r="D5" s="40">
        <v>26</v>
      </c>
      <c r="E5" s="40">
        <v>66</v>
      </c>
      <c r="F5" s="40">
        <v>9</v>
      </c>
      <c r="G5" s="40">
        <v>109</v>
      </c>
    </row>
    <row r="6" spans="1:7" s="37" customFormat="1" ht="15" customHeight="1">
      <c r="A6" s="41" t="s">
        <v>41</v>
      </c>
      <c r="B6" s="42">
        <f t="shared" si="0"/>
        <v>23117</v>
      </c>
      <c r="C6" s="43">
        <f>C7+C8</f>
        <v>732</v>
      </c>
      <c r="D6" s="43">
        <f>D7+D8</f>
        <v>3906</v>
      </c>
      <c r="E6" s="43">
        <f>E7+E8</f>
        <v>7304</v>
      </c>
      <c r="F6" s="43">
        <f>F7+F8</f>
        <v>1311</v>
      </c>
      <c r="G6" s="43">
        <f>G7+G8</f>
        <v>9864</v>
      </c>
    </row>
    <row r="7" spans="1:7" s="37" customFormat="1" ht="15" customHeight="1">
      <c r="A7" s="44" t="s">
        <v>42</v>
      </c>
      <c r="B7" s="45">
        <f t="shared" si="0"/>
        <v>11138</v>
      </c>
      <c r="C7" s="46">
        <v>392</v>
      </c>
      <c r="D7" s="46">
        <v>1556</v>
      </c>
      <c r="E7" s="46">
        <v>3998</v>
      </c>
      <c r="F7" s="46">
        <v>472</v>
      </c>
      <c r="G7" s="46">
        <v>4720</v>
      </c>
    </row>
    <row r="8" spans="1:7" s="37" customFormat="1" ht="15" customHeight="1">
      <c r="A8" s="44" t="s">
        <v>43</v>
      </c>
      <c r="B8" s="45">
        <f t="shared" si="0"/>
        <v>11979</v>
      </c>
      <c r="C8" s="46">
        <v>340</v>
      </c>
      <c r="D8" s="46">
        <v>2350</v>
      </c>
      <c r="E8" s="46">
        <v>3306</v>
      </c>
      <c r="F8" s="46">
        <v>839</v>
      </c>
      <c r="G8" s="46">
        <v>5144</v>
      </c>
    </row>
    <row r="9" spans="1:7" s="37" customFormat="1" ht="15" customHeight="1">
      <c r="A9" s="41" t="s">
        <v>44</v>
      </c>
      <c r="B9" s="42">
        <f t="shared" si="0"/>
        <v>4338</v>
      </c>
      <c r="C9" s="43">
        <f>C10+C11</f>
        <v>172</v>
      </c>
      <c r="D9" s="43">
        <f>D10+D11</f>
        <v>591</v>
      </c>
      <c r="E9" s="43">
        <f>E10+E11</f>
        <v>1428</v>
      </c>
      <c r="F9" s="43">
        <f>F10+F11</f>
        <v>115</v>
      </c>
      <c r="G9" s="43">
        <f>G10+G11</f>
        <v>2032</v>
      </c>
    </row>
    <row r="10" spans="1:7" s="37" customFormat="1" ht="15" customHeight="1">
      <c r="A10" s="44" t="s">
        <v>45</v>
      </c>
      <c r="B10" s="45">
        <f t="shared" si="0"/>
        <v>1313</v>
      </c>
      <c r="C10" s="46">
        <v>59</v>
      </c>
      <c r="D10" s="46">
        <v>132</v>
      </c>
      <c r="E10" s="46">
        <v>484</v>
      </c>
      <c r="F10" s="46">
        <v>29</v>
      </c>
      <c r="G10" s="46">
        <v>609</v>
      </c>
    </row>
    <row r="11" spans="1:7" s="37" customFormat="1" ht="15" customHeight="1">
      <c r="A11" s="44" t="s">
        <v>46</v>
      </c>
      <c r="B11" s="45">
        <f t="shared" si="0"/>
        <v>3025</v>
      </c>
      <c r="C11" s="46">
        <v>113</v>
      </c>
      <c r="D11" s="46">
        <v>459</v>
      </c>
      <c r="E11" s="46">
        <v>944</v>
      </c>
      <c r="F11" s="46">
        <v>86</v>
      </c>
      <c r="G11" s="46">
        <v>1423</v>
      </c>
    </row>
    <row r="12" spans="1:7" s="37" customFormat="1" ht="15" customHeight="1">
      <c r="A12" s="41" t="s">
        <v>47</v>
      </c>
      <c r="B12" s="42">
        <f t="shared" si="0"/>
        <v>6023</v>
      </c>
      <c r="C12" s="43">
        <f>C13+C14+C15</f>
        <v>209</v>
      </c>
      <c r="D12" s="43">
        <f>D13+D14+D15</f>
        <v>1373</v>
      </c>
      <c r="E12" s="43">
        <f>E13+E14+E15</f>
        <v>2641</v>
      </c>
      <c r="F12" s="43">
        <f>F13+F14+F15</f>
        <v>98</v>
      </c>
      <c r="G12" s="43">
        <f>G13+G14+G15</f>
        <v>1702</v>
      </c>
    </row>
    <row r="13" spans="1:7" s="37" customFormat="1" ht="15" customHeight="1">
      <c r="A13" s="44" t="s">
        <v>48</v>
      </c>
      <c r="B13" s="45">
        <f t="shared" si="0"/>
        <v>2172</v>
      </c>
      <c r="C13" s="46">
        <v>74</v>
      </c>
      <c r="D13" s="46">
        <v>507</v>
      </c>
      <c r="E13" s="46">
        <v>925</v>
      </c>
      <c r="F13" s="46">
        <v>66</v>
      </c>
      <c r="G13" s="46">
        <v>600</v>
      </c>
    </row>
    <row r="14" spans="1:7" s="37" customFormat="1" ht="15" customHeight="1">
      <c r="A14" s="44" t="s">
        <v>49</v>
      </c>
      <c r="B14" s="45">
        <f t="shared" si="0"/>
        <v>1999</v>
      </c>
      <c r="C14" s="46">
        <v>71</v>
      </c>
      <c r="D14" s="46">
        <v>460</v>
      </c>
      <c r="E14" s="46">
        <v>881</v>
      </c>
      <c r="F14" s="46">
        <v>32</v>
      </c>
      <c r="G14" s="46">
        <v>555</v>
      </c>
    </row>
    <row r="15" spans="1:7" s="37" customFormat="1" ht="15" customHeight="1">
      <c r="A15" s="44" t="s">
        <v>50</v>
      </c>
      <c r="B15" s="45">
        <f t="shared" si="0"/>
        <v>1852</v>
      </c>
      <c r="C15" s="46">
        <v>64</v>
      </c>
      <c r="D15" s="46">
        <v>406</v>
      </c>
      <c r="E15" s="46">
        <v>835</v>
      </c>
      <c r="F15" s="46">
        <v>0</v>
      </c>
      <c r="G15" s="46">
        <v>547</v>
      </c>
    </row>
    <row r="16" spans="1:7" s="37" customFormat="1" ht="15" customHeight="1">
      <c r="A16" s="41" t="s">
        <v>51</v>
      </c>
      <c r="B16" s="42">
        <f t="shared" si="0"/>
        <v>268066</v>
      </c>
      <c r="C16" s="43">
        <f>C17+C18</f>
        <v>7725</v>
      </c>
      <c r="D16" s="43">
        <f>D17+D18</f>
        <v>61652</v>
      </c>
      <c r="E16" s="43">
        <f>E17+E18</f>
        <v>115924</v>
      </c>
      <c r="F16" s="43">
        <f>F17+F18</f>
        <v>3913</v>
      </c>
      <c r="G16" s="43">
        <f>G17+G18</f>
        <v>78852</v>
      </c>
    </row>
    <row r="17" spans="1:7" s="37" customFormat="1" ht="15" customHeight="1">
      <c r="A17" s="44" t="s">
        <v>45</v>
      </c>
      <c r="B17" s="45">
        <f t="shared" si="0"/>
        <v>139258</v>
      </c>
      <c r="C17" s="46">
        <f aca="true" t="shared" si="1" ref="C17:G18">C20+C23+C26</f>
        <v>5057</v>
      </c>
      <c r="D17" s="46">
        <f t="shared" si="1"/>
        <v>30422</v>
      </c>
      <c r="E17" s="46">
        <f t="shared" si="1"/>
        <v>62070</v>
      </c>
      <c r="F17" s="46">
        <f>F20+F23+F26</f>
        <v>1972</v>
      </c>
      <c r="G17" s="46">
        <f t="shared" si="1"/>
        <v>39737</v>
      </c>
    </row>
    <row r="18" spans="1:7" s="37" customFormat="1" ht="15" customHeight="1">
      <c r="A18" s="44" t="s">
        <v>46</v>
      </c>
      <c r="B18" s="45">
        <f t="shared" si="0"/>
        <v>128808</v>
      </c>
      <c r="C18" s="46">
        <f t="shared" si="1"/>
        <v>2668</v>
      </c>
      <c r="D18" s="46">
        <f t="shared" si="1"/>
        <v>31230</v>
      </c>
      <c r="E18" s="46">
        <f t="shared" si="1"/>
        <v>53854</v>
      </c>
      <c r="F18" s="46">
        <f>F21+F24+F27</f>
        <v>1941</v>
      </c>
      <c r="G18" s="46">
        <f t="shared" si="1"/>
        <v>39115</v>
      </c>
    </row>
    <row r="19" spans="1:7" s="37" customFormat="1" ht="15" customHeight="1">
      <c r="A19" s="48" t="s">
        <v>52</v>
      </c>
      <c r="B19" s="49">
        <f t="shared" si="0"/>
        <v>98740</v>
      </c>
      <c r="C19" s="50">
        <f>C20+C21</f>
        <v>2759</v>
      </c>
      <c r="D19" s="50">
        <f>D20+D21</f>
        <v>23423</v>
      </c>
      <c r="E19" s="50">
        <f>E20+E21</f>
        <v>41156</v>
      </c>
      <c r="F19" s="50">
        <f>F20+F21</f>
        <v>2591</v>
      </c>
      <c r="G19" s="50">
        <f>G20+G21</f>
        <v>28811</v>
      </c>
    </row>
    <row r="20" spans="1:7" s="37" customFormat="1" ht="15" customHeight="1">
      <c r="A20" s="44" t="s">
        <v>45</v>
      </c>
      <c r="B20" s="45">
        <f t="shared" si="0"/>
        <v>50883</v>
      </c>
      <c r="C20" s="46">
        <v>1745</v>
      </c>
      <c r="D20" s="46">
        <v>11429</v>
      </c>
      <c r="E20" s="46">
        <v>22021</v>
      </c>
      <c r="F20" s="46">
        <v>1283</v>
      </c>
      <c r="G20" s="46">
        <v>14405</v>
      </c>
    </row>
    <row r="21" spans="1:7" s="37" customFormat="1" ht="15" customHeight="1">
      <c r="A21" s="44" t="s">
        <v>46</v>
      </c>
      <c r="B21" s="45">
        <f t="shared" si="0"/>
        <v>47857</v>
      </c>
      <c r="C21" s="46">
        <v>1014</v>
      </c>
      <c r="D21" s="46">
        <v>11994</v>
      </c>
      <c r="E21" s="46">
        <v>19135</v>
      </c>
      <c r="F21" s="46">
        <v>1308</v>
      </c>
      <c r="G21" s="46">
        <v>14406</v>
      </c>
    </row>
    <row r="22" spans="1:7" s="37" customFormat="1" ht="15" customHeight="1">
      <c r="A22" s="48" t="s">
        <v>155</v>
      </c>
      <c r="B22" s="49">
        <f t="shared" si="0"/>
        <v>88760</v>
      </c>
      <c r="C22" s="50">
        <f>C23+C24</f>
        <v>2587</v>
      </c>
      <c r="D22" s="50">
        <f>D23+D24</f>
        <v>20738</v>
      </c>
      <c r="E22" s="50">
        <f>E23+E24</f>
        <v>38813</v>
      </c>
      <c r="F22" s="50">
        <f>F23+F24</f>
        <v>1322</v>
      </c>
      <c r="G22" s="50">
        <f>G23+G24</f>
        <v>25300</v>
      </c>
    </row>
    <row r="23" spans="1:7" s="37" customFormat="1" ht="15" customHeight="1">
      <c r="A23" s="44" t="s">
        <v>45</v>
      </c>
      <c r="B23" s="45">
        <f t="shared" si="0"/>
        <v>46277</v>
      </c>
      <c r="C23" s="46">
        <v>1709</v>
      </c>
      <c r="D23" s="46">
        <v>10362</v>
      </c>
      <c r="E23" s="46">
        <v>20790</v>
      </c>
      <c r="F23" s="46">
        <v>689</v>
      </c>
      <c r="G23" s="46">
        <v>12727</v>
      </c>
    </row>
    <row r="24" spans="1:7" s="37" customFormat="1" ht="15" customHeight="1">
      <c r="A24" s="44" t="s">
        <v>46</v>
      </c>
      <c r="B24" s="45">
        <f t="shared" si="0"/>
        <v>42483</v>
      </c>
      <c r="C24" s="46">
        <v>878</v>
      </c>
      <c r="D24" s="46">
        <v>10376</v>
      </c>
      <c r="E24" s="46">
        <v>18023</v>
      </c>
      <c r="F24" s="46">
        <v>633</v>
      </c>
      <c r="G24" s="46">
        <v>12573</v>
      </c>
    </row>
    <row r="25" spans="1:7" s="37" customFormat="1" ht="15" customHeight="1">
      <c r="A25" s="48" t="s">
        <v>156</v>
      </c>
      <c r="B25" s="49">
        <f t="shared" si="0"/>
        <v>80566</v>
      </c>
      <c r="C25" s="50">
        <f>C26+C27</f>
        <v>2379</v>
      </c>
      <c r="D25" s="50">
        <f>D26+D27</f>
        <v>17491</v>
      </c>
      <c r="E25" s="50">
        <f>E26+E27</f>
        <v>35955</v>
      </c>
      <c r="F25" s="50">
        <f>F26+F27</f>
        <v>0</v>
      </c>
      <c r="G25" s="50">
        <f>G26+G27</f>
        <v>24741</v>
      </c>
    </row>
    <row r="26" spans="1:7" s="37" customFormat="1" ht="15" customHeight="1">
      <c r="A26" s="44" t="s">
        <v>45</v>
      </c>
      <c r="B26" s="45">
        <f t="shared" si="0"/>
        <v>42098</v>
      </c>
      <c r="C26" s="46">
        <v>1603</v>
      </c>
      <c r="D26" s="46">
        <v>8631</v>
      </c>
      <c r="E26" s="46">
        <v>19259</v>
      </c>
      <c r="F26" s="46">
        <v>0</v>
      </c>
      <c r="G26" s="46">
        <v>12605</v>
      </c>
    </row>
    <row r="27" spans="1:7" s="37" customFormat="1" ht="15" customHeight="1">
      <c r="A27" s="44" t="s">
        <v>46</v>
      </c>
      <c r="B27" s="45">
        <f t="shared" si="0"/>
        <v>38468</v>
      </c>
      <c r="C27" s="46">
        <v>776</v>
      </c>
      <c r="D27" s="46">
        <v>8860</v>
      </c>
      <c r="E27" s="46">
        <v>16696</v>
      </c>
      <c r="F27" s="46">
        <v>0</v>
      </c>
      <c r="G27" s="46">
        <v>12136</v>
      </c>
    </row>
    <row r="28" spans="1:7" s="37" customFormat="1" ht="28.5" customHeight="1">
      <c r="A28" s="48" t="s">
        <v>82</v>
      </c>
      <c r="B28" s="42">
        <f t="shared" si="0"/>
        <v>76783</v>
      </c>
      <c r="C28" s="43">
        <f>C29+C30</f>
        <v>2340</v>
      </c>
      <c r="D28" s="43">
        <f>D29+D30</f>
        <v>16771</v>
      </c>
      <c r="E28" s="43">
        <f>E29+E30</f>
        <v>34754</v>
      </c>
      <c r="F28" s="43">
        <v>0</v>
      </c>
      <c r="G28" s="43">
        <f>G29+G30</f>
        <v>22918</v>
      </c>
    </row>
    <row r="29" spans="1:7" s="37" customFormat="1" ht="15" customHeight="1">
      <c r="A29" s="44" t="s">
        <v>45</v>
      </c>
      <c r="B29" s="45">
        <f t="shared" si="0"/>
        <v>39728</v>
      </c>
      <c r="C29" s="46">
        <v>1555</v>
      </c>
      <c r="D29" s="46">
        <v>8345</v>
      </c>
      <c r="E29" s="46">
        <v>18541</v>
      </c>
      <c r="F29" s="46">
        <v>0</v>
      </c>
      <c r="G29" s="46">
        <v>11287</v>
      </c>
    </row>
    <row r="30" spans="1:7" s="37" customFormat="1" ht="15" customHeight="1">
      <c r="A30" s="52" t="s">
        <v>46</v>
      </c>
      <c r="B30" s="53">
        <f t="shared" si="0"/>
        <v>37055</v>
      </c>
      <c r="C30" s="54">
        <v>785</v>
      </c>
      <c r="D30" s="54">
        <v>8426</v>
      </c>
      <c r="E30" s="54">
        <v>16213</v>
      </c>
      <c r="F30" s="54">
        <v>0</v>
      </c>
      <c r="G30" s="54">
        <v>11631</v>
      </c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</sheetData>
  <sheetProtection/>
  <mergeCells count="4">
    <mergeCell ref="A1:G1"/>
    <mergeCell ref="A2:G2"/>
    <mergeCell ref="A3:C3"/>
    <mergeCell ref="D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O36"/>
  <sheetViews>
    <sheetView zoomScalePageLayoutView="0" workbookViewId="0" topLeftCell="A1">
      <pane xSplit="2" ySplit="5" topLeftCell="C6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375" style="2" customWidth="1"/>
    <col min="3" max="3" width="6.25390625" style="2" customWidth="1"/>
    <col min="4" max="4" width="6.00390625" style="2" customWidth="1"/>
    <col min="5" max="5" width="7.25390625" style="2" customWidth="1"/>
    <col min="6" max="6" width="7.75390625" style="2" customWidth="1"/>
    <col min="7" max="7" width="8.25390625" style="2" customWidth="1"/>
    <col min="8" max="8" width="5.50390625" style="2" customWidth="1"/>
    <col min="9" max="9" width="9.00390625" style="2" customWidth="1"/>
    <col min="10" max="10" width="5.625" style="2" customWidth="1"/>
    <col min="11" max="11" width="8.50390625" style="2" customWidth="1"/>
    <col min="12" max="12" width="7.625" style="2" customWidth="1"/>
    <col min="13" max="13" width="8.25390625" style="2" customWidth="1"/>
    <col min="14" max="14" width="6.7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85</v>
      </c>
      <c r="B3" s="87"/>
      <c r="C3" s="87"/>
      <c r="D3" s="87"/>
      <c r="E3" s="87"/>
      <c r="F3" s="87"/>
      <c r="G3" s="87"/>
      <c r="H3" s="89" t="str">
        <f>"SY"&amp;A3+1911&amp;"-"&amp;A3+1912</f>
        <v>SY1996-1997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118</v>
      </c>
      <c r="F4" s="91"/>
      <c r="G4" s="90" t="s">
        <v>119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>C7+C31</f>
        <v>217</v>
      </c>
      <c r="D6" s="62">
        <f aca="true" t="shared" si="0" ref="D6:N6">D7+D31</f>
        <v>108</v>
      </c>
      <c r="E6" s="62">
        <f t="shared" si="0"/>
        <v>23117</v>
      </c>
      <c r="F6" s="62">
        <f t="shared" si="0"/>
        <v>13253</v>
      </c>
      <c r="G6" s="62">
        <f t="shared" si="0"/>
        <v>4338</v>
      </c>
      <c r="H6" s="62">
        <f t="shared" si="0"/>
        <v>2306</v>
      </c>
      <c r="I6" s="62">
        <f t="shared" si="0"/>
        <v>6023</v>
      </c>
      <c r="J6" s="62">
        <f t="shared" si="0"/>
        <v>4321</v>
      </c>
      <c r="K6" s="62">
        <f t="shared" si="0"/>
        <v>268066</v>
      </c>
      <c r="L6" s="62">
        <f t="shared" si="0"/>
        <v>189214</v>
      </c>
      <c r="M6" s="62">
        <f t="shared" si="0"/>
        <v>76783</v>
      </c>
      <c r="N6" s="62">
        <f t="shared" si="0"/>
        <v>53865</v>
      </c>
    </row>
    <row r="7" spans="1:14" s="56" customFormat="1" ht="15" customHeight="1">
      <c r="A7" s="63" t="s">
        <v>8</v>
      </c>
      <c r="B7" s="64" t="s">
        <v>230</v>
      </c>
      <c r="C7" s="62">
        <f>SUM(C8:C30)</f>
        <v>215</v>
      </c>
      <c r="D7" s="62">
        <f aca="true" t="shared" si="1" ref="D7:N7">SUM(D8:D30)</f>
        <v>106</v>
      </c>
      <c r="E7" s="62">
        <f t="shared" si="1"/>
        <v>23018</v>
      </c>
      <c r="F7" s="62">
        <f t="shared" si="1"/>
        <v>13154</v>
      </c>
      <c r="G7" s="62">
        <f t="shared" si="1"/>
        <v>4304</v>
      </c>
      <c r="H7" s="62">
        <f t="shared" si="1"/>
        <v>2272</v>
      </c>
      <c r="I7" s="62">
        <f t="shared" si="1"/>
        <v>5990</v>
      </c>
      <c r="J7" s="62">
        <f t="shared" si="1"/>
        <v>4288</v>
      </c>
      <c r="K7" s="62">
        <f>SUM(K8:K30)</f>
        <v>266763</v>
      </c>
      <c r="L7" s="62">
        <f t="shared" si="1"/>
        <v>187911</v>
      </c>
      <c r="M7" s="62">
        <f t="shared" si="1"/>
        <v>76352</v>
      </c>
      <c r="N7" s="62">
        <f t="shared" si="1"/>
        <v>53434</v>
      </c>
    </row>
    <row r="8" spans="1:14" s="56" customFormat="1" ht="15" customHeight="1">
      <c r="A8" s="65" t="s">
        <v>9</v>
      </c>
      <c r="B8" s="66" t="s">
        <v>165</v>
      </c>
      <c r="C8" s="67">
        <v>38</v>
      </c>
      <c r="D8" s="67">
        <v>17</v>
      </c>
      <c r="E8" s="67">
        <v>4975</v>
      </c>
      <c r="F8" s="67">
        <v>3061</v>
      </c>
      <c r="G8" s="67">
        <v>868</v>
      </c>
      <c r="H8" s="67">
        <v>462</v>
      </c>
      <c r="I8" s="67">
        <v>1388</v>
      </c>
      <c r="J8" s="67">
        <v>1017</v>
      </c>
      <c r="K8" s="67">
        <v>64302</v>
      </c>
      <c r="L8" s="67">
        <v>45681</v>
      </c>
      <c r="M8" s="67">
        <v>19110</v>
      </c>
      <c r="N8" s="67">
        <v>13228</v>
      </c>
    </row>
    <row r="9" spans="1:14" s="56" customFormat="1" ht="15" customHeight="1">
      <c r="A9" s="65" t="s">
        <v>10</v>
      </c>
      <c r="B9" s="66" t="s">
        <v>171</v>
      </c>
      <c r="C9" s="67">
        <v>16</v>
      </c>
      <c r="D9" s="67">
        <v>11</v>
      </c>
      <c r="E9" s="67">
        <v>1433</v>
      </c>
      <c r="F9" s="67">
        <v>1175</v>
      </c>
      <c r="G9" s="67">
        <v>274</v>
      </c>
      <c r="H9" s="67">
        <v>194</v>
      </c>
      <c r="I9" s="67">
        <v>575</v>
      </c>
      <c r="J9" s="67">
        <v>456</v>
      </c>
      <c r="K9" s="67">
        <v>26273</v>
      </c>
      <c r="L9" s="67">
        <v>20116</v>
      </c>
      <c r="M9" s="67">
        <v>6832</v>
      </c>
      <c r="N9" s="67">
        <v>4867</v>
      </c>
    </row>
    <row r="10" spans="1:14" s="56" customFormat="1" ht="15" customHeight="1">
      <c r="A10" s="65" t="s">
        <v>11</v>
      </c>
      <c r="B10" s="66" t="s">
        <v>234</v>
      </c>
      <c r="C10" s="67">
        <v>29</v>
      </c>
      <c r="D10" s="67">
        <v>13</v>
      </c>
      <c r="E10" s="67">
        <v>3346</v>
      </c>
      <c r="F10" s="67">
        <v>1812</v>
      </c>
      <c r="G10" s="67">
        <v>530</v>
      </c>
      <c r="H10" s="67">
        <v>225</v>
      </c>
      <c r="I10" s="67">
        <v>632</v>
      </c>
      <c r="J10" s="67">
        <v>344</v>
      </c>
      <c r="K10" s="67">
        <v>27076</v>
      </c>
      <c r="L10" s="67">
        <v>14400</v>
      </c>
      <c r="M10" s="67">
        <v>6624</v>
      </c>
      <c r="N10" s="67">
        <v>2794</v>
      </c>
    </row>
    <row r="11" spans="1:14" s="56" customFormat="1" ht="15" customHeight="1">
      <c r="A11" s="65" t="s">
        <v>12</v>
      </c>
      <c r="B11" s="66" t="s">
        <v>173</v>
      </c>
      <c r="C11" s="67">
        <v>4</v>
      </c>
      <c r="D11" s="67">
        <v>3</v>
      </c>
      <c r="E11" s="67">
        <v>309</v>
      </c>
      <c r="F11" s="67">
        <v>292</v>
      </c>
      <c r="G11" s="67">
        <v>69</v>
      </c>
      <c r="H11" s="67">
        <v>57</v>
      </c>
      <c r="I11" s="67">
        <v>126</v>
      </c>
      <c r="J11" s="67">
        <v>122</v>
      </c>
      <c r="K11" s="67">
        <v>5671</v>
      </c>
      <c r="L11" s="67">
        <v>5471</v>
      </c>
      <c r="M11" s="67">
        <v>1794</v>
      </c>
      <c r="N11" s="67">
        <v>1794</v>
      </c>
    </row>
    <row r="12" spans="1:14" s="56" customFormat="1" ht="15" customHeight="1">
      <c r="A12" s="65" t="s">
        <v>13</v>
      </c>
      <c r="B12" s="66" t="s">
        <v>175</v>
      </c>
      <c r="C12" s="67">
        <v>10</v>
      </c>
      <c r="D12" s="67">
        <v>5</v>
      </c>
      <c r="E12" s="67">
        <v>1175</v>
      </c>
      <c r="F12" s="67">
        <v>642</v>
      </c>
      <c r="G12" s="67">
        <v>220</v>
      </c>
      <c r="H12" s="67">
        <v>112</v>
      </c>
      <c r="I12" s="67">
        <v>319</v>
      </c>
      <c r="J12" s="67">
        <v>252</v>
      </c>
      <c r="K12" s="67">
        <v>14403</v>
      </c>
      <c r="L12" s="67">
        <v>11528</v>
      </c>
      <c r="M12" s="67">
        <v>4028</v>
      </c>
      <c r="N12" s="67">
        <v>3366</v>
      </c>
    </row>
    <row r="13" spans="1:14" s="56" customFormat="1" ht="15" customHeight="1">
      <c r="A13" s="65" t="s">
        <v>14</v>
      </c>
      <c r="B13" s="66" t="s">
        <v>177</v>
      </c>
      <c r="C13" s="67">
        <v>3</v>
      </c>
      <c r="D13" s="67">
        <v>2</v>
      </c>
      <c r="E13" s="67">
        <v>254</v>
      </c>
      <c r="F13" s="67">
        <v>206</v>
      </c>
      <c r="G13" s="67">
        <v>52</v>
      </c>
      <c r="H13" s="67">
        <v>41</v>
      </c>
      <c r="I13" s="67">
        <v>84</v>
      </c>
      <c r="J13" s="67">
        <v>81</v>
      </c>
      <c r="K13" s="67">
        <v>3646</v>
      </c>
      <c r="L13" s="67">
        <v>3593</v>
      </c>
      <c r="M13" s="67">
        <v>792</v>
      </c>
      <c r="N13" s="67">
        <v>776</v>
      </c>
    </row>
    <row r="14" spans="1:14" s="56" customFormat="1" ht="15" customHeight="1">
      <c r="A14" s="65" t="s">
        <v>15</v>
      </c>
      <c r="B14" s="66" t="s">
        <v>179</v>
      </c>
      <c r="C14" s="67">
        <v>6</v>
      </c>
      <c r="D14" s="67">
        <v>3</v>
      </c>
      <c r="E14" s="67">
        <v>699</v>
      </c>
      <c r="F14" s="67">
        <v>332</v>
      </c>
      <c r="G14" s="67">
        <v>137</v>
      </c>
      <c r="H14" s="67">
        <v>64</v>
      </c>
      <c r="I14" s="67">
        <v>114</v>
      </c>
      <c r="J14" s="67">
        <v>83</v>
      </c>
      <c r="K14" s="67">
        <v>4900</v>
      </c>
      <c r="L14" s="67">
        <v>3515</v>
      </c>
      <c r="M14" s="67">
        <v>1508</v>
      </c>
      <c r="N14" s="67">
        <v>1103</v>
      </c>
    </row>
    <row r="15" spans="1:14" s="56" customFormat="1" ht="15" customHeight="1">
      <c r="A15" s="65" t="s">
        <v>16</v>
      </c>
      <c r="B15" s="66" t="s">
        <v>236</v>
      </c>
      <c r="C15" s="67">
        <v>11</v>
      </c>
      <c r="D15" s="67">
        <v>3</v>
      </c>
      <c r="E15" s="67">
        <v>1145</v>
      </c>
      <c r="F15" s="67">
        <v>287</v>
      </c>
      <c r="G15" s="67">
        <v>277</v>
      </c>
      <c r="H15" s="67">
        <v>68</v>
      </c>
      <c r="I15" s="67">
        <v>212</v>
      </c>
      <c r="J15" s="67">
        <v>95</v>
      </c>
      <c r="K15" s="67">
        <v>9567</v>
      </c>
      <c r="L15" s="67">
        <v>3947</v>
      </c>
      <c r="M15" s="67">
        <v>2464</v>
      </c>
      <c r="N15" s="67">
        <v>1116</v>
      </c>
    </row>
    <row r="16" spans="1:14" s="56" customFormat="1" ht="15" customHeight="1">
      <c r="A16" s="65" t="s">
        <v>17</v>
      </c>
      <c r="B16" s="66" t="s">
        <v>181</v>
      </c>
      <c r="C16" s="67">
        <v>7</v>
      </c>
      <c r="D16" s="67">
        <v>4</v>
      </c>
      <c r="E16" s="67">
        <v>702</v>
      </c>
      <c r="F16" s="67">
        <v>447</v>
      </c>
      <c r="G16" s="67">
        <v>133</v>
      </c>
      <c r="H16" s="67">
        <v>93</v>
      </c>
      <c r="I16" s="67">
        <v>211</v>
      </c>
      <c r="J16" s="67">
        <v>162</v>
      </c>
      <c r="K16" s="67">
        <v>9756</v>
      </c>
      <c r="L16" s="67">
        <v>7571</v>
      </c>
      <c r="M16" s="67">
        <v>2700</v>
      </c>
      <c r="N16" s="67">
        <v>2128</v>
      </c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357</v>
      </c>
      <c r="F17" s="67">
        <v>357</v>
      </c>
      <c r="G17" s="67">
        <v>89</v>
      </c>
      <c r="H17" s="67">
        <v>89</v>
      </c>
      <c r="I17" s="67">
        <v>71</v>
      </c>
      <c r="J17" s="67">
        <v>71</v>
      </c>
      <c r="K17" s="67">
        <v>2870</v>
      </c>
      <c r="L17" s="67">
        <v>2870</v>
      </c>
      <c r="M17" s="67">
        <v>851</v>
      </c>
      <c r="N17" s="67">
        <v>851</v>
      </c>
    </row>
    <row r="18" spans="1:14" s="56" customFormat="1" ht="15" customHeight="1">
      <c r="A18" s="65" t="s">
        <v>19</v>
      </c>
      <c r="B18" s="66" t="s">
        <v>185</v>
      </c>
      <c r="C18" s="67">
        <v>8</v>
      </c>
      <c r="D18" s="67">
        <v>3</v>
      </c>
      <c r="E18" s="67">
        <v>714</v>
      </c>
      <c r="F18" s="67">
        <v>296</v>
      </c>
      <c r="G18" s="67">
        <v>135</v>
      </c>
      <c r="H18" s="67">
        <v>62</v>
      </c>
      <c r="I18" s="67">
        <v>186</v>
      </c>
      <c r="J18" s="67">
        <v>104</v>
      </c>
      <c r="K18" s="67">
        <v>8290</v>
      </c>
      <c r="L18" s="67">
        <v>4637</v>
      </c>
      <c r="M18" s="67">
        <v>2560</v>
      </c>
      <c r="N18" s="67">
        <v>1483</v>
      </c>
    </row>
    <row r="19" spans="1:14" s="56" customFormat="1" ht="15" customHeight="1">
      <c r="A19" s="65" t="s">
        <v>20</v>
      </c>
      <c r="B19" s="66" t="s">
        <v>187</v>
      </c>
      <c r="C19" s="67">
        <v>3</v>
      </c>
      <c r="D19" s="67">
        <v>1</v>
      </c>
      <c r="E19" s="67">
        <v>228</v>
      </c>
      <c r="F19" s="67">
        <v>98</v>
      </c>
      <c r="G19" s="67">
        <v>55</v>
      </c>
      <c r="H19" s="67">
        <v>26</v>
      </c>
      <c r="I19" s="67">
        <v>41</v>
      </c>
      <c r="J19" s="67">
        <v>12</v>
      </c>
      <c r="K19" s="67">
        <v>1478</v>
      </c>
      <c r="L19" s="67">
        <v>518</v>
      </c>
      <c r="M19" s="67">
        <v>465</v>
      </c>
      <c r="N19" s="67">
        <v>181</v>
      </c>
    </row>
    <row r="20" spans="1:14" s="56" customFormat="1" ht="15" customHeight="1">
      <c r="A20" s="65" t="s">
        <v>21</v>
      </c>
      <c r="B20" s="66" t="s">
        <v>238</v>
      </c>
      <c r="C20" s="67">
        <v>14</v>
      </c>
      <c r="D20" s="67">
        <v>6</v>
      </c>
      <c r="E20" s="67">
        <v>1128</v>
      </c>
      <c r="F20" s="67">
        <v>493</v>
      </c>
      <c r="G20" s="67">
        <v>197</v>
      </c>
      <c r="H20" s="67">
        <v>110</v>
      </c>
      <c r="I20" s="67">
        <v>297</v>
      </c>
      <c r="J20" s="67">
        <v>148</v>
      </c>
      <c r="K20" s="67">
        <v>12816</v>
      </c>
      <c r="L20" s="67">
        <v>5707</v>
      </c>
      <c r="M20" s="67">
        <v>3710</v>
      </c>
      <c r="N20" s="67">
        <v>1748</v>
      </c>
    </row>
    <row r="21" spans="1:14" s="56" customFormat="1" ht="15" customHeight="1">
      <c r="A21" s="65" t="s">
        <v>22</v>
      </c>
      <c r="B21" s="66" t="s">
        <v>240</v>
      </c>
      <c r="C21" s="67">
        <v>8</v>
      </c>
      <c r="D21" s="67">
        <v>5</v>
      </c>
      <c r="E21" s="67">
        <v>761</v>
      </c>
      <c r="F21" s="67">
        <v>593</v>
      </c>
      <c r="G21" s="67">
        <v>133</v>
      </c>
      <c r="H21" s="67">
        <v>92</v>
      </c>
      <c r="I21" s="67">
        <v>208</v>
      </c>
      <c r="J21" s="67">
        <v>170</v>
      </c>
      <c r="K21" s="67">
        <v>8457</v>
      </c>
      <c r="L21" s="67">
        <v>7145</v>
      </c>
      <c r="M21" s="67">
        <v>2252</v>
      </c>
      <c r="N21" s="67">
        <v>1877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529</v>
      </c>
      <c r="F22" s="67">
        <v>359</v>
      </c>
      <c r="G22" s="67">
        <v>113</v>
      </c>
      <c r="H22" s="67">
        <v>67</v>
      </c>
      <c r="I22" s="67">
        <v>179</v>
      </c>
      <c r="J22" s="67">
        <v>161</v>
      </c>
      <c r="K22" s="67">
        <v>7703</v>
      </c>
      <c r="L22" s="67">
        <v>6980</v>
      </c>
      <c r="M22" s="67">
        <v>2267</v>
      </c>
      <c r="N22" s="67">
        <v>2041</v>
      </c>
    </row>
    <row r="23" spans="1:14" s="56" customFormat="1" ht="15" customHeight="1">
      <c r="A23" s="65" t="s">
        <v>24</v>
      </c>
      <c r="B23" s="66" t="s">
        <v>191</v>
      </c>
      <c r="C23" s="67">
        <v>4</v>
      </c>
      <c r="D23" s="67">
        <v>3</v>
      </c>
      <c r="E23" s="67">
        <v>196</v>
      </c>
      <c r="F23" s="67">
        <v>173</v>
      </c>
      <c r="G23" s="67">
        <v>52</v>
      </c>
      <c r="H23" s="67">
        <v>46</v>
      </c>
      <c r="I23" s="67">
        <v>68</v>
      </c>
      <c r="J23" s="67">
        <v>68</v>
      </c>
      <c r="K23" s="67">
        <v>2616</v>
      </c>
      <c r="L23" s="67">
        <v>2616</v>
      </c>
      <c r="M23" s="67">
        <v>737</v>
      </c>
      <c r="N23" s="67">
        <v>737</v>
      </c>
    </row>
    <row r="24" spans="1:14" s="56" customFormat="1" ht="15" customHeight="1">
      <c r="A24" s="65" t="s">
        <v>25</v>
      </c>
      <c r="B24" s="66" t="s">
        <v>193</v>
      </c>
      <c r="C24" s="67">
        <v>5</v>
      </c>
      <c r="D24" s="67">
        <v>3</v>
      </c>
      <c r="E24" s="67">
        <v>425</v>
      </c>
      <c r="F24" s="67">
        <v>249</v>
      </c>
      <c r="G24" s="67">
        <v>90</v>
      </c>
      <c r="H24" s="67">
        <v>57</v>
      </c>
      <c r="I24" s="67">
        <v>92</v>
      </c>
      <c r="J24" s="67">
        <v>77</v>
      </c>
      <c r="K24" s="67">
        <v>3670</v>
      </c>
      <c r="L24" s="67">
        <v>3105</v>
      </c>
      <c r="M24" s="67">
        <v>1128</v>
      </c>
      <c r="N24" s="67">
        <v>992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103</v>
      </c>
      <c r="F25" s="67">
        <v>103</v>
      </c>
      <c r="G25" s="67">
        <v>19</v>
      </c>
      <c r="H25" s="67">
        <v>19</v>
      </c>
      <c r="I25" s="67">
        <v>27</v>
      </c>
      <c r="J25" s="67">
        <v>27</v>
      </c>
      <c r="K25" s="67">
        <v>1080</v>
      </c>
      <c r="L25" s="67">
        <v>1080</v>
      </c>
      <c r="M25" s="67">
        <v>363</v>
      </c>
      <c r="N25" s="67">
        <v>363</v>
      </c>
    </row>
    <row r="26" spans="1:14" s="56" customFormat="1" ht="15" customHeight="1">
      <c r="A26" s="65" t="s">
        <v>27</v>
      </c>
      <c r="B26" s="66" t="s">
        <v>197</v>
      </c>
      <c r="C26" s="67">
        <v>4</v>
      </c>
      <c r="D26" s="67">
        <v>2</v>
      </c>
      <c r="E26" s="67">
        <v>505</v>
      </c>
      <c r="F26" s="67">
        <v>252</v>
      </c>
      <c r="G26" s="67">
        <v>102</v>
      </c>
      <c r="H26" s="67">
        <v>45</v>
      </c>
      <c r="I26" s="67">
        <v>141</v>
      </c>
      <c r="J26" s="67">
        <v>114</v>
      </c>
      <c r="K26" s="67">
        <v>5572</v>
      </c>
      <c r="L26" s="67">
        <v>4576</v>
      </c>
      <c r="M26" s="67">
        <v>1828</v>
      </c>
      <c r="N26" s="67">
        <v>1537</v>
      </c>
    </row>
    <row r="27" spans="1:14" s="56" customFormat="1" ht="15" customHeight="1">
      <c r="A27" s="65" t="s">
        <v>28</v>
      </c>
      <c r="B27" s="66" t="s">
        <v>199</v>
      </c>
      <c r="C27" s="67">
        <v>7</v>
      </c>
      <c r="D27" s="67">
        <v>4</v>
      </c>
      <c r="E27" s="67">
        <v>800</v>
      </c>
      <c r="F27" s="67">
        <v>453</v>
      </c>
      <c r="G27" s="67">
        <v>146</v>
      </c>
      <c r="H27" s="67">
        <v>93</v>
      </c>
      <c r="I27" s="67">
        <v>158</v>
      </c>
      <c r="J27" s="67">
        <v>129</v>
      </c>
      <c r="K27" s="67">
        <v>6742</v>
      </c>
      <c r="L27" s="67">
        <v>5446</v>
      </c>
      <c r="M27" s="67">
        <v>2022</v>
      </c>
      <c r="N27" s="67">
        <v>1673</v>
      </c>
    </row>
    <row r="28" spans="1:14" s="56" customFormat="1" ht="15" customHeight="1">
      <c r="A28" s="65" t="s">
        <v>29</v>
      </c>
      <c r="B28" s="66" t="s">
        <v>167</v>
      </c>
      <c r="C28" s="67">
        <v>7</v>
      </c>
      <c r="D28" s="67">
        <v>4</v>
      </c>
      <c r="E28" s="67">
        <v>1068</v>
      </c>
      <c r="F28" s="67">
        <v>642</v>
      </c>
      <c r="G28" s="67">
        <v>209</v>
      </c>
      <c r="H28" s="67">
        <v>111</v>
      </c>
      <c r="I28" s="67">
        <v>337</v>
      </c>
      <c r="J28" s="67">
        <v>265</v>
      </c>
      <c r="K28" s="67">
        <v>16318</v>
      </c>
      <c r="L28" s="67">
        <v>12846</v>
      </c>
      <c r="M28" s="67">
        <v>4822</v>
      </c>
      <c r="N28" s="67">
        <v>4072</v>
      </c>
    </row>
    <row r="29" spans="1:14" s="56" customFormat="1" ht="15" customHeight="1">
      <c r="A29" s="65" t="s">
        <v>30</v>
      </c>
      <c r="B29" s="66" t="s">
        <v>201</v>
      </c>
      <c r="C29" s="67">
        <v>7</v>
      </c>
      <c r="D29" s="67">
        <v>2</v>
      </c>
      <c r="E29" s="67">
        <v>696</v>
      </c>
      <c r="F29" s="67">
        <v>298</v>
      </c>
      <c r="G29" s="67">
        <v>134</v>
      </c>
      <c r="H29" s="67">
        <v>49</v>
      </c>
      <c r="I29" s="67">
        <v>200</v>
      </c>
      <c r="J29" s="67">
        <v>126</v>
      </c>
      <c r="K29" s="67">
        <v>9056</v>
      </c>
      <c r="L29" s="67">
        <v>5384</v>
      </c>
      <c r="M29" s="67">
        <v>2823</v>
      </c>
      <c r="N29" s="67">
        <v>1764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1470</v>
      </c>
      <c r="F30" s="67">
        <v>534</v>
      </c>
      <c r="G30" s="67">
        <v>270</v>
      </c>
      <c r="H30" s="67">
        <v>90</v>
      </c>
      <c r="I30" s="67">
        <v>324</v>
      </c>
      <c r="J30" s="67">
        <v>204</v>
      </c>
      <c r="K30" s="67">
        <v>14501</v>
      </c>
      <c r="L30" s="67">
        <v>9179</v>
      </c>
      <c r="M30" s="67">
        <v>4672</v>
      </c>
      <c r="N30" s="67">
        <v>2943</v>
      </c>
    </row>
    <row r="31" spans="1:14" s="56" customFormat="1" ht="15" customHeight="1">
      <c r="A31" s="63" t="s">
        <v>32</v>
      </c>
      <c r="B31" s="68" t="s">
        <v>203</v>
      </c>
      <c r="C31" s="62">
        <f>C32+C33</f>
        <v>2</v>
      </c>
      <c r="D31" s="62">
        <f aca="true" t="shared" si="2" ref="D31:N31">SUM(D32:D33)</f>
        <v>2</v>
      </c>
      <c r="E31" s="62">
        <f t="shared" si="2"/>
        <v>99</v>
      </c>
      <c r="F31" s="62">
        <f t="shared" si="2"/>
        <v>99</v>
      </c>
      <c r="G31" s="62">
        <f t="shared" si="2"/>
        <v>34</v>
      </c>
      <c r="H31" s="62">
        <f t="shared" si="2"/>
        <v>34</v>
      </c>
      <c r="I31" s="62">
        <f t="shared" si="2"/>
        <v>33</v>
      </c>
      <c r="J31" s="62">
        <f t="shared" si="2"/>
        <v>33</v>
      </c>
      <c r="K31" s="62">
        <f>K32+K33</f>
        <v>1303</v>
      </c>
      <c r="L31" s="62">
        <f t="shared" si="2"/>
        <v>1303</v>
      </c>
      <c r="M31" s="62">
        <f t="shared" si="2"/>
        <v>431</v>
      </c>
      <c r="N31" s="62">
        <f t="shared" si="2"/>
        <v>431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73</v>
      </c>
      <c r="F32" s="67">
        <v>73</v>
      </c>
      <c r="G32" s="67">
        <v>20</v>
      </c>
      <c r="H32" s="67">
        <v>20</v>
      </c>
      <c r="I32" s="67">
        <v>27</v>
      </c>
      <c r="J32" s="67">
        <v>27</v>
      </c>
      <c r="K32" s="67">
        <v>1146</v>
      </c>
      <c r="L32" s="67">
        <v>1146</v>
      </c>
      <c r="M32" s="67">
        <v>372</v>
      </c>
      <c r="N32" s="67">
        <v>372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26</v>
      </c>
      <c r="F33" s="71">
        <v>26</v>
      </c>
      <c r="G33" s="71">
        <v>14</v>
      </c>
      <c r="H33" s="71">
        <v>14</v>
      </c>
      <c r="I33" s="71">
        <v>6</v>
      </c>
      <c r="J33" s="71">
        <v>6</v>
      </c>
      <c r="K33" s="71">
        <v>157</v>
      </c>
      <c r="L33" s="71">
        <v>157</v>
      </c>
      <c r="M33" s="71">
        <v>59</v>
      </c>
      <c r="N33" s="71">
        <v>59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56" customFormat="1" ht="13.5"/>
    <row r="72" s="56" customFormat="1" ht="13.5"/>
    <row r="73" s="56" customFormat="1" ht="13.5"/>
    <row r="74" s="56" customFormat="1" ht="13.5"/>
    <row r="75" s="56" customFormat="1" ht="13.5"/>
    <row r="76" s="56" customFormat="1" ht="13.5"/>
    <row r="77" s="56" customFormat="1" ht="13.5"/>
  </sheetData>
  <sheetProtection/>
  <mergeCells count="11">
    <mergeCell ref="E4:F4"/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G32"/>
  <sheetViews>
    <sheetView zoomScalePageLayoutView="0" workbookViewId="0" topLeftCell="A1">
      <pane xSplit="1" ySplit="4" topLeftCell="B5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1" sqref="A1:G1"/>
    </sheetView>
  </sheetViews>
  <sheetFormatPr defaultColWidth="9.00390625" defaultRowHeight="16.5"/>
  <cols>
    <col min="1" max="1" width="24.625" style="1" customWidth="1"/>
    <col min="2" max="2" width="12.00390625" style="1" customWidth="1"/>
    <col min="3" max="3" width="10.875" style="1" customWidth="1"/>
    <col min="4" max="4" width="11.00390625" style="1" customWidth="1"/>
    <col min="5" max="5" width="11.375" style="1" customWidth="1"/>
    <col min="6" max="6" width="12.75390625" style="1" customWidth="1"/>
    <col min="7" max="7" width="10.125" style="1" customWidth="1"/>
    <col min="8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7" ht="19.5" customHeight="1">
      <c r="A2" s="88" t="s">
        <v>100</v>
      </c>
      <c r="B2" s="88"/>
      <c r="C2" s="88"/>
      <c r="D2" s="88"/>
      <c r="E2" s="88"/>
      <c r="F2" s="88"/>
      <c r="G2" s="88"/>
    </row>
    <row r="3" spans="1:7" ht="19.5" customHeight="1">
      <c r="A3" s="87">
        <v>86</v>
      </c>
      <c r="B3" s="87"/>
      <c r="C3" s="87"/>
      <c r="D3" s="89" t="str">
        <f>"SY"&amp;A3+1911&amp;"-"&amp;A3+1912</f>
        <v>SY1997-1998</v>
      </c>
      <c r="E3" s="89"/>
      <c r="F3" s="89"/>
      <c r="G3" s="89"/>
    </row>
    <row r="4" spans="1:7" s="23" customFormat="1" ht="28.5" customHeight="1">
      <c r="A4" s="20"/>
      <c r="B4" s="21" t="s">
        <v>101</v>
      </c>
      <c r="C4" s="22" t="s">
        <v>102</v>
      </c>
      <c r="D4" s="22" t="s">
        <v>103</v>
      </c>
      <c r="E4" s="22" t="s">
        <v>104</v>
      </c>
      <c r="F4" s="22" t="s">
        <v>105</v>
      </c>
      <c r="G4" s="22" t="s">
        <v>106</v>
      </c>
    </row>
    <row r="5" spans="1:7" s="37" customFormat="1" ht="15" customHeight="1">
      <c r="A5" s="38" t="s">
        <v>40</v>
      </c>
      <c r="B5" s="39">
        <f aca="true" t="shared" si="0" ref="B5:B30">SUM(C5:G5)</f>
        <v>228</v>
      </c>
      <c r="C5" s="40">
        <v>7</v>
      </c>
      <c r="D5" s="40">
        <v>28</v>
      </c>
      <c r="E5" s="40">
        <v>67</v>
      </c>
      <c r="F5" s="40">
        <v>16</v>
      </c>
      <c r="G5" s="40">
        <v>110</v>
      </c>
    </row>
    <row r="6" spans="1:7" s="37" customFormat="1" ht="15" customHeight="1">
      <c r="A6" s="41" t="s">
        <v>41</v>
      </c>
      <c r="B6" s="42">
        <f t="shared" si="0"/>
        <v>25390</v>
      </c>
      <c r="C6" s="43">
        <v>744</v>
      </c>
      <c r="D6" s="43">
        <v>4574</v>
      </c>
      <c r="E6" s="43">
        <v>7465</v>
      </c>
      <c r="F6" s="43">
        <v>2261</v>
      </c>
      <c r="G6" s="43">
        <v>10346</v>
      </c>
    </row>
    <row r="7" spans="1:7" s="37" customFormat="1" ht="15" customHeight="1">
      <c r="A7" s="44" t="s">
        <v>42</v>
      </c>
      <c r="B7" s="45">
        <f t="shared" si="0"/>
        <v>11787</v>
      </c>
      <c r="C7" s="46">
        <v>371</v>
      </c>
      <c r="D7" s="46">
        <v>1690</v>
      </c>
      <c r="E7" s="46">
        <v>3985</v>
      </c>
      <c r="F7" s="46">
        <v>817</v>
      </c>
      <c r="G7" s="46">
        <v>4924</v>
      </c>
    </row>
    <row r="8" spans="1:7" s="37" customFormat="1" ht="15" customHeight="1">
      <c r="A8" s="44" t="s">
        <v>43</v>
      </c>
      <c r="B8" s="45">
        <f t="shared" si="0"/>
        <v>13603</v>
      </c>
      <c r="C8" s="46">
        <v>373</v>
      </c>
      <c r="D8" s="46">
        <v>2884</v>
      </c>
      <c r="E8" s="46">
        <v>3480</v>
      </c>
      <c r="F8" s="46">
        <v>1444</v>
      </c>
      <c r="G8" s="46">
        <v>5422</v>
      </c>
    </row>
    <row r="9" spans="1:7" s="37" customFormat="1" ht="15" customHeight="1">
      <c r="A9" s="41" t="s">
        <v>44</v>
      </c>
      <c r="B9" s="42">
        <f t="shared" si="0"/>
        <v>4644</v>
      </c>
      <c r="C9" s="43">
        <v>176</v>
      </c>
      <c r="D9" s="43">
        <v>647</v>
      </c>
      <c r="E9" s="43">
        <v>1467</v>
      </c>
      <c r="F9" s="43">
        <v>192</v>
      </c>
      <c r="G9" s="43">
        <v>2162</v>
      </c>
    </row>
    <row r="10" spans="1:7" s="37" customFormat="1" ht="15" customHeight="1">
      <c r="A10" s="44" t="s">
        <v>45</v>
      </c>
      <c r="B10" s="45">
        <f t="shared" si="0"/>
        <v>1369</v>
      </c>
      <c r="C10" s="46">
        <v>60</v>
      </c>
      <c r="D10" s="46">
        <v>142</v>
      </c>
      <c r="E10" s="46">
        <v>485</v>
      </c>
      <c r="F10" s="46">
        <v>45</v>
      </c>
      <c r="G10" s="46">
        <v>637</v>
      </c>
    </row>
    <row r="11" spans="1:7" s="37" customFormat="1" ht="15" customHeight="1">
      <c r="A11" s="44" t="s">
        <v>46</v>
      </c>
      <c r="B11" s="45">
        <f t="shared" si="0"/>
        <v>3275</v>
      </c>
      <c r="C11" s="46">
        <v>116</v>
      </c>
      <c r="D11" s="46">
        <v>505</v>
      </c>
      <c r="E11" s="46">
        <v>982</v>
      </c>
      <c r="F11" s="46">
        <v>147</v>
      </c>
      <c r="G11" s="46">
        <v>1525</v>
      </c>
    </row>
    <row r="12" spans="1:7" s="37" customFormat="1" ht="15" customHeight="1">
      <c r="A12" s="41" t="s">
        <v>47</v>
      </c>
      <c r="B12" s="42">
        <f t="shared" si="0"/>
        <v>6549</v>
      </c>
      <c r="C12" s="43">
        <v>222</v>
      </c>
      <c r="D12" s="43">
        <v>1488</v>
      </c>
      <c r="E12" s="43">
        <v>2760</v>
      </c>
      <c r="F12" s="43">
        <v>196</v>
      </c>
      <c r="G12" s="43">
        <v>1883</v>
      </c>
    </row>
    <row r="13" spans="1:7" s="37" customFormat="1" ht="15" customHeight="1">
      <c r="A13" s="44" t="s">
        <v>48</v>
      </c>
      <c r="B13" s="45">
        <f t="shared" si="0"/>
        <v>2419</v>
      </c>
      <c r="C13" s="46">
        <v>76</v>
      </c>
      <c r="D13" s="46">
        <v>530</v>
      </c>
      <c r="E13" s="46">
        <v>956</v>
      </c>
      <c r="F13" s="46">
        <v>98</v>
      </c>
      <c r="G13" s="46">
        <v>759</v>
      </c>
    </row>
    <row r="14" spans="1:7" s="37" customFormat="1" ht="15" customHeight="1">
      <c r="A14" s="44" t="s">
        <v>49</v>
      </c>
      <c r="B14" s="45">
        <f t="shared" si="0"/>
        <v>2146</v>
      </c>
      <c r="C14" s="46">
        <v>75</v>
      </c>
      <c r="D14" s="46">
        <v>503</v>
      </c>
      <c r="E14" s="46">
        <v>925</v>
      </c>
      <c r="F14" s="46">
        <v>66</v>
      </c>
      <c r="G14" s="46">
        <v>577</v>
      </c>
    </row>
    <row r="15" spans="1:7" s="37" customFormat="1" ht="15" customHeight="1">
      <c r="A15" s="44" t="s">
        <v>50</v>
      </c>
      <c r="B15" s="45">
        <f t="shared" si="0"/>
        <v>1984</v>
      </c>
      <c r="C15" s="46">
        <v>71</v>
      </c>
      <c r="D15" s="46">
        <v>455</v>
      </c>
      <c r="E15" s="46">
        <v>879</v>
      </c>
      <c r="F15" s="46">
        <v>32</v>
      </c>
      <c r="G15" s="46">
        <v>547</v>
      </c>
    </row>
    <row r="16" spans="1:7" s="37" customFormat="1" ht="15" customHeight="1">
      <c r="A16" s="41" t="s">
        <v>51</v>
      </c>
      <c r="B16" s="42">
        <f t="shared" si="0"/>
        <v>291095</v>
      </c>
      <c r="C16" s="43">
        <v>8134</v>
      </c>
      <c r="D16" s="43">
        <v>66371</v>
      </c>
      <c r="E16" s="43">
        <v>120341</v>
      </c>
      <c r="F16" s="43">
        <v>7698</v>
      </c>
      <c r="G16" s="43">
        <v>88551</v>
      </c>
    </row>
    <row r="17" spans="1:7" s="37" customFormat="1" ht="15" customHeight="1">
      <c r="A17" s="44" t="s">
        <v>45</v>
      </c>
      <c r="B17" s="45">
        <f t="shared" si="0"/>
        <v>148931</v>
      </c>
      <c r="C17" s="46">
        <v>5230</v>
      </c>
      <c r="D17" s="46">
        <v>32335</v>
      </c>
      <c r="E17" s="46">
        <v>63529</v>
      </c>
      <c r="F17" s="46">
        <v>3838</v>
      </c>
      <c r="G17" s="46">
        <v>43999</v>
      </c>
    </row>
    <row r="18" spans="1:7" s="37" customFormat="1" ht="15" customHeight="1">
      <c r="A18" s="44" t="s">
        <v>46</v>
      </c>
      <c r="B18" s="45">
        <f t="shared" si="0"/>
        <v>142164</v>
      </c>
      <c r="C18" s="46">
        <v>2904</v>
      </c>
      <c r="D18" s="46">
        <v>34036</v>
      </c>
      <c r="E18" s="46">
        <v>56812</v>
      </c>
      <c r="F18" s="46">
        <v>3860</v>
      </c>
      <c r="G18" s="46">
        <v>44552</v>
      </c>
    </row>
    <row r="19" spans="1:7" s="37" customFormat="1" ht="15" customHeight="1">
      <c r="A19" s="48" t="s">
        <v>52</v>
      </c>
      <c r="B19" s="49">
        <f t="shared" si="0"/>
        <v>111374</v>
      </c>
      <c r="C19" s="50">
        <v>2906</v>
      </c>
      <c r="D19" s="50">
        <v>24367</v>
      </c>
      <c r="E19" s="50">
        <v>42671</v>
      </c>
      <c r="F19" s="50">
        <v>3952</v>
      </c>
      <c r="G19" s="50">
        <v>37478</v>
      </c>
    </row>
    <row r="20" spans="1:7" s="37" customFormat="1" ht="15" customHeight="1">
      <c r="A20" s="44" t="s">
        <v>45</v>
      </c>
      <c r="B20" s="45">
        <f t="shared" si="0"/>
        <v>56717</v>
      </c>
      <c r="C20" s="46">
        <v>1846</v>
      </c>
      <c r="D20" s="46">
        <v>11876</v>
      </c>
      <c r="E20" s="46">
        <v>22310</v>
      </c>
      <c r="F20" s="46">
        <v>1965</v>
      </c>
      <c r="G20" s="46">
        <v>18720</v>
      </c>
    </row>
    <row r="21" spans="1:7" s="37" customFormat="1" ht="15" customHeight="1">
      <c r="A21" s="44" t="s">
        <v>46</v>
      </c>
      <c r="B21" s="45">
        <f t="shared" si="0"/>
        <v>54657</v>
      </c>
      <c r="C21" s="46">
        <v>1060</v>
      </c>
      <c r="D21" s="46">
        <v>12491</v>
      </c>
      <c r="E21" s="46">
        <v>20361</v>
      </c>
      <c r="F21" s="46">
        <v>1987</v>
      </c>
      <c r="G21" s="46">
        <v>18758</v>
      </c>
    </row>
    <row r="22" spans="1:7" s="37" customFormat="1" ht="15" customHeight="1">
      <c r="A22" s="48" t="s">
        <v>155</v>
      </c>
      <c r="B22" s="49">
        <f t="shared" si="0"/>
        <v>94651</v>
      </c>
      <c r="C22" s="50">
        <v>2707</v>
      </c>
      <c r="D22" s="50">
        <v>22489</v>
      </c>
      <c r="E22" s="50">
        <v>40569</v>
      </c>
      <c r="F22" s="50">
        <v>2469</v>
      </c>
      <c r="G22" s="50">
        <v>26417</v>
      </c>
    </row>
    <row r="23" spans="1:7" s="37" customFormat="1" ht="15" customHeight="1">
      <c r="A23" s="44" t="s">
        <v>45</v>
      </c>
      <c r="B23" s="45">
        <f t="shared" si="0"/>
        <v>48551</v>
      </c>
      <c r="C23" s="46">
        <v>1710</v>
      </c>
      <c r="D23" s="46">
        <v>10933</v>
      </c>
      <c r="E23" s="46">
        <v>21744</v>
      </c>
      <c r="F23" s="46">
        <v>1219</v>
      </c>
      <c r="G23" s="46">
        <v>12945</v>
      </c>
    </row>
    <row r="24" spans="1:7" s="37" customFormat="1" ht="15" customHeight="1">
      <c r="A24" s="44" t="s">
        <v>46</v>
      </c>
      <c r="B24" s="45">
        <f t="shared" si="0"/>
        <v>46100</v>
      </c>
      <c r="C24" s="46">
        <v>997</v>
      </c>
      <c r="D24" s="46">
        <v>11556</v>
      </c>
      <c r="E24" s="46">
        <v>18825</v>
      </c>
      <c r="F24" s="46">
        <v>1250</v>
      </c>
      <c r="G24" s="46">
        <v>13472</v>
      </c>
    </row>
    <row r="25" spans="1:7" s="37" customFormat="1" ht="15" customHeight="1">
      <c r="A25" s="48" t="s">
        <v>156</v>
      </c>
      <c r="B25" s="49">
        <f t="shared" si="0"/>
        <v>85070</v>
      </c>
      <c r="C25" s="50">
        <v>2521</v>
      </c>
      <c r="D25" s="50">
        <v>19515</v>
      </c>
      <c r="E25" s="50">
        <v>37101</v>
      </c>
      <c r="F25" s="50">
        <v>1277</v>
      </c>
      <c r="G25" s="50">
        <v>24656</v>
      </c>
    </row>
    <row r="26" spans="1:7" s="37" customFormat="1" ht="15" customHeight="1">
      <c r="A26" s="44" t="s">
        <v>45</v>
      </c>
      <c r="B26" s="45">
        <f t="shared" si="0"/>
        <v>43663</v>
      </c>
      <c r="C26" s="46">
        <v>1674</v>
      </c>
      <c r="D26" s="46">
        <v>9526</v>
      </c>
      <c r="E26" s="46">
        <v>19475</v>
      </c>
      <c r="F26" s="46">
        <v>654</v>
      </c>
      <c r="G26" s="46">
        <v>12334</v>
      </c>
    </row>
    <row r="27" spans="1:7" s="37" customFormat="1" ht="15" customHeight="1">
      <c r="A27" s="44" t="s">
        <v>46</v>
      </c>
      <c r="B27" s="45">
        <f t="shared" si="0"/>
        <v>41407</v>
      </c>
      <c r="C27" s="46">
        <v>847</v>
      </c>
      <c r="D27" s="46">
        <v>9989</v>
      </c>
      <c r="E27" s="46">
        <v>17626</v>
      </c>
      <c r="F27" s="46">
        <v>623</v>
      </c>
      <c r="G27" s="46">
        <v>12322</v>
      </c>
    </row>
    <row r="28" spans="1:7" s="37" customFormat="1" ht="28.5" customHeight="1">
      <c r="A28" s="48" t="s">
        <v>82</v>
      </c>
      <c r="B28" s="42">
        <f t="shared" si="0"/>
        <v>79358</v>
      </c>
      <c r="C28" s="43">
        <v>2328</v>
      </c>
      <c r="D28" s="43">
        <v>17063</v>
      </c>
      <c r="E28" s="43">
        <v>35478</v>
      </c>
      <c r="F28" s="43">
        <v>0</v>
      </c>
      <c r="G28" s="43">
        <v>24489</v>
      </c>
    </row>
    <row r="29" spans="1:7" s="37" customFormat="1" ht="15" customHeight="1">
      <c r="A29" s="44" t="s">
        <v>45</v>
      </c>
      <c r="B29" s="45">
        <f t="shared" si="0"/>
        <v>41157</v>
      </c>
      <c r="C29" s="46">
        <v>1570</v>
      </c>
      <c r="D29" s="46">
        <v>8296</v>
      </c>
      <c r="E29" s="46">
        <v>18846</v>
      </c>
      <c r="F29" s="46">
        <v>0</v>
      </c>
      <c r="G29" s="46">
        <v>12445</v>
      </c>
    </row>
    <row r="30" spans="1:7" s="37" customFormat="1" ht="15" customHeight="1">
      <c r="A30" s="52" t="s">
        <v>46</v>
      </c>
      <c r="B30" s="53">
        <f t="shared" si="0"/>
        <v>38201</v>
      </c>
      <c r="C30" s="54">
        <v>758</v>
      </c>
      <c r="D30" s="54">
        <v>8767</v>
      </c>
      <c r="E30" s="54">
        <v>16632</v>
      </c>
      <c r="F30" s="54">
        <v>0</v>
      </c>
      <c r="G30" s="54">
        <v>12044</v>
      </c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</sheetData>
  <sheetProtection/>
  <mergeCells count="4">
    <mergeCell ref="A1:G1"/>
    <mergeCell ref="A2:G2"/>
    <mergeCell ref="A3:C3"/>
    <mergeCell ref="D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O36"/>
  <sheetViews>
    <sheetView zoomScalePageLayoutView="0" workbookViewId="0" topLeftCell="A1">
      <pane xSplit="2" ySplit="5" topLeftCell="C6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375" style="2" customWidth="1"/>
    <col min="3" max="3" width="6.50390625" style="2" customWidth="1"/>
    <col min="4" max="4" width="6.00390625" style="2" customWidth="1"/>
    <col min="5" max="5" width="7.25390625" style="2" customWidth="1"/>
    <col min="6" max="6" width="8.50390625" style="2" customWidth="1"/>
    <col min="7" max="7" width="8.25390625" style="2" customWidth="1"/>
    <col min="8" max="8" width="5.50390625" style="2" customWidth="1"/>
    <col min="9" max="9" width="9.00390625" style="2" customWidth="1"/>
    <col min="10" max="10" width="5.625" style="2" customWidth="1"/>
    <col min="11" max="11" width="8.50390625" style="2" customWidth="1"/>
    <col min="12" max="12" width="7.625" style="2" customWidth="1"/>
    <col min="13" max="13" width="8.25390625" style="2" customWidth="1"/>
    <col min="14" max="14" width="6.7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86</v>
      </c>
      <c r="B3" s="87"/>
      <c r="C3" s="87"/>
      <c r="D3" s="87"/>
      <c r="E3" s="87"/>
      <c r="F3" s="87"/>
      <c r="G3" s="87"/>
      <c r="H3" s="89" t="str">
        <f>"SY"&amp;A3+1911&amp;"-"&amp;A3+1912</f>
        <v>SY1997-1998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92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228</v>
      </c>
      <c r="D6" s="62">
        <f t="shared" si="0"/>
        <v>118</v>
      </c>
      <c r="E6" s="62">
        <f t="shared" si="0"/>
        <v>25390</v>
      </c>
      <c r="F6" s="62">
        <f t="shared" si="0"/>
        <v>15044</v>
      </c>
      <c r="G6" s="62">
        <f t="shared" si="0"/>
        <v>4644</v>
      </c>
      <c r="H6" s="62">
        <f t="shared" si="0"/>
        <v>2482</v>
      </c>
      <c r="I6" s="62">
        <f t="shared" si="0"/>
        <v>6549</v>
      </c>
      <c r="J6" s="62">
        <f t="shared" si="0"/>
        <v>4666</v>
      </c>
      <c r="K6" s="62">
        <f t="shared" si="0"/>
        <v>291095</v>
      </c>
      <c r="L6" s="62">
        <f t="shared" si="0"/>
        <v>202544</v>
      </c>
      <c r="M6" s="62">
        <f t="shared" si="0"/>
        <v>79358</v>
      </c>
      <c r="N6" s="62">
        <f t="shared" si="0"/>
        <v>54869</v>
      </c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226</v>
      </c>
      <c r="D7" s="62">
        <f t="shared" si="1"/>
        <v>116</v>
      </c>
      <c r="E7" s="62">
        <f t="shared" si="1"/>
        <v>25293</v>
      </c>
      <c r="F7" s="62">
        <f t="shared" si="1"/>
        <v>14947</v>
      </c>
      <c r="G7" s="62">
        <f t="shared" si="1"/>
        <v>4610</v>
      </c>
      <c r="H7" s="62">
        <f t="shared" si="1"/>
        <v>2448</v>
      </c>
      <c r="I7" s="62">
        <f t="shared" si="1"/>
        <v>6515</v>
      </c>
      <c r="J7" s="62">
        <f t="shared" si="1"/>
        <v>4632</v>
      </c>
      <c r="K7" s="62">
        <f t="shared" si="1"/>
        <v>289806</v>
      </c>
      <c r="L7" s="62">
        <f t="shared" si="1"/>
        <v>201255</v>
      </c>
      <c r="M7" s="62">
        <f t="shared" si="1"/>
        <v>78901</v>
      </c>
      <c r="N7" s="62">
        <f t="shared" si="1"/>
        <v>54412</v>
      </c>
    </row>
    <row r="8" spans="1:14" s="56" customFormat="1" ht="15" customHeight="1">
      <c r="A8" s="65" t="s">
        <v>9</v>
      </c>
      <c r="B8" s="66" t="s">
        <v>165</v>
      </c>
      <c r="C8" s="67">
        <v>39</v>
      </c>
      <c r="D8" s="67">
        <v>18</v>
      </c>
      <c r="E8" s="67">
        <v>5156</v>
      </c>
      <c r="F8" s="67">
        <v>3235</v>
      </c>
      <c r="G8" s="67">
        <v>923</v>
      </c>
      <c r="H8" s="67">
        <v>485</v>
      </c>
      <c r="I8" s="67">
        <v>1465</v>
      </c>
      <c r="J8" s="67">
        <v>1073</v>
      </c>
      <c r="K8" s="67">
        <v>67839</v>
      </c>
      <c r="L8" s="67">
        <v>48328</v>
      </c>
      <c r="M8" s="67">
        <v>19346</v>
      </c>
      <c r="N8" s="67">
        <v>13311</v>
      </c>
    </row>
    <row r="9" spans="1:14" s="56" customFormat="1" ht="15" customHeight="1">
      <c r="A9" s="65" t="s">
        <v>10</v>
      </c>
      <c r="B9" s="66" t="s">
        <v>171</v>
      </c>
      <c r="C9" s="67">
        <v>17</v>
      </c>
      <c r="D9" s="67">
        <v>12</v>
      </c>
      <c r="E9" s="67">
        <v>2155</v>
      </c>
      <c r="F9" s="67">
        <v>1667</v>
      </c>
      <c r="G9" s="67">
        <v>339</v>
      </c>
      <c r="H9" s="67">
        <v>228</v>
      </c>
      <c r="I9" s="67">
        <v>662</v>
      </c>
      <c r="J9" s="67">
        <v>519</v>
      </c>
      <c r="K9" s="67">
        <v>29849</v>
      </c>
      <c r="L9" s="67">
        <v>22290</v>
      </c>
      <c r="M9" s="67">
        <v>6955</v>
      </c>
      <c r="N9" s="67">
        <v>5030</v>
      </c>
    </row>
    <row r="10" spans="1:14" s="56" customFormat="1" ht="15" customHeight="1">
      <c r="A10" s="65" t="s">
        <v>11</v>
      </c>
      <c r="B10" s="66" t="s">
        <v>234</v>
      </c>
      <c r="C10" s="67">
        <v>32</v>
      </c>
      <c r="D10" s="67">
        <v>16</v>
      </c>
      <c r="E10" s="67">
        <v>3894</v>
      </c>
      <c r="F10" s="67">
        <v>2397</v>
      </c>
      <c r="G10" s="67">
        <v>578</v>
      </c>
      <c r="H10" s="67">
        <v>271</v>
      </c>
      <c r="I10" s="67">
        <v>722</v>
      </c>
      <c r="J10" s="67">
        <v>437</v>
      </c>
      <c r="K10" s="67">
        <v>31132</v>
      </c>
      <c r="L10" s="67">
        <v>18187</v>
      </c>
      <c r="M10" s="67">
        <v>6933</v>
      </c>
      <c r="N10" s="67">
        <v>2897</v>
      </c>
    </row>
    <row r="11" spans="1:14" s="56" customFormat="1" ht="15" customHeight="1">
      <c r="A11" s="65" t="s">
        <v>12</v>
      </c>
      <c r="B11" s="66" t="s">
        <v>173</v>
      </c>
      <c r="C11" s="67">
        <v>4</v>
      </c>
      <c r="D11" s="67">
        <v>3</v>
      </c>
      <c r="E11" s="67">
        <v>336</v>
      </c>
      <c r="F11" s="67">
        <v>293</v>
      </c>
      <c r="G11" s="67">
        <v>68</v>
      </c>
      <c r="H11" s="67">
        <v>57</v>
      </c>
      <c r="I11" s="67">
        <v>133</v>
      </c>
      <c r="J11" s="67">
        <v>123</v>
      </c>
      <c r="K11" s="67">
        <v>5854</v>
      </c>
      <c r="L11" s="67">
        <v>5382</v>
      </c>
      <c r="M11" s="67">
        <v>1824</v>
      </c>
      <c r="N11" s="67">
        <v>1824</v>
      </c>
    </row>
    <row r="12" spans="1:14" s="56" customFormat="1" ht="15" customHeight="1">
      <c r="A12" s="65" t="s">
        <v>13</v>
      </c>
      <c r="B12" s="66" t="s">
        <v>175</v>
      </c>
      <c r="C12" s="67">
        <v>10</v>
      </c>
      <c r="D12" s="67">
        <v>5</v>
      </c>
      <c r="E12" s="67">
        <v>1240</v>
      </c>
      <c r="F12" s="67">
        <v>676</v>
      </c>
      <c r="G12" s="67">
        <v>225</v>
      </c>
      <c r="H12" s="67">
        <v>116</v>
      </c>
      <c r="I12" s="67">
        <v>359</v>
      </c>
      <c r="J12" s="67">
        <v>267</v>
      </c>
      <c r="K12" s="67">
        <v>16383</v>
      </c>
      <c r="L12" s="67">
        <v>12267</v>
      </c>
      <c r="M12" s="67">
        <v>4162</v>
      </c>
      <c r="N12" s="67">
        <v>3272</v>
      </c>
    </row>
    <row r="13" spans="1:14" s="56" customFormat="1" ht="15" customHeight="1">
      <c r="A13" s="65" t="s">
        <v>14</v>
      </c>
      <c r="B13" s="66" t="s">
        <v>177</v>
      </c>
      <c r="C13" s="67">
        <v>4</v>
      </c>
      <c r="D13" s="67">
        <v>3</v>
      </c>
      <c r="E13" s="67">
        <v>358</v>
      </c>
      <c r="F13" s="67">
        <v>312</v>
      </c>
      <c r="G13" s="67">
        <v>64</v>
      </c>
      <c r="H13" s="67">
        <v>54</v>
      </c>
      <c r="I13" s="67">
        <v>109</v>
      </c>
      <c r="J13" s="67">
        <v>96</v>
      </c>
      <c r="K13" s="67">
        <v>4708</v>
      </c>
      <c r="L13" s="67">
        <v>4167</v>
      </c>
      <c r="M13" s="67">
        <v>948</v>
      </c>
      <c r="N13" s="67">
        <v>930</v>
      </c>
    </row>
    <row r="14" spans="1:14" s="56" customFormat="1" ht="15" customHeight="1">
      <c r="A14" s="65" t="s">
        <v>15</v>
      </c>
      <c r="B14" s="66" t="s">
        <v>179</v>
      </c>
      <c r="C14" s="67">
        <v>8</v>
      </c>
      <c r="D14" s="67">
        <v>5</v>
      </c>
      <c r="E14" s="67">
        <v>854</v>
      </c>
      <c r="F14" s="67">
        <v>499</v>
      </c>
      <c r="G14" s="67">
        <v>163</v>
      </c>
      <c r="H14" s="67">
        <v>88</v>
      </c>
      <c r="I14" s="67">
        <v>132</v>
      </c>
      <c r="J14" s="67">
        <v>94</v>
      </c>
      <c r="K14" s="67">
        <v>5667</v>
      </c>
      <c r="L14" s="67">
        <v>3979</v>
      </c>
      <c r="M14" s="67">
        <v>1551</v>
      </c>
      <c r="N14" s="67">
        <v>1067</v>
      </c>
    </row>
    <row r="15" spans="1:14" s="56" customFormat="1" ht="15" customHeight="1">
      <c r="A15" s="65" t="s">
        <v>16</v>
      </c>
      <c r="B15" s="66" t="s">
        <v>236</v>
      </c>
      <c r="C15" s="67">
        <v>11</v>
      </c>
      <c r="D15" s="67">
        <v>3</v>
      </c>
      <c r="E15" s="67">
        <v>1217</v>
      </c>
      <c r="F15" s="67">
        <v>290</v>
      </c>
      <c r="G15" s="67">
        <v>274</v>
      </c>
      <c r="H15" s="67">
        <v>68</v>
      </c>
      <c r="I15" s="67">
        <v>232</v>
      </c>
      <c r="J15" s="67">
        <v>96</v>
      </c>
      <c r="K15" s="67">
        <v>10796</v>
      </c>
      <c r="L15" s="67">
        <v>4097</v>
      </c>
      <c r="M15" s="67">
        <v>3031</v>
      </c>
      <c r="N15" s="67">
        <v>1274</v>
      </c>
    </row>
    <row r="16" spans="1:14" s="56" customFormat="1" ht="15" customHeight="1">
      <c r="A16" s="65" t="s">
        <v>17</v>
      </c>
      <c r="B16" s="66" t="s">
        <v>181</v>
      </c>
      <c r="C16" s="67">
        <v>7</v>
      </c>
      <c r="D16" s="67">
        <v>4</v>
      </c>
      <c r="E16" s="67">
        <v>709</v>
      </c>
      <c r="F16" s="67">
        <v>451</v>
      </c>
      <c r="G16" s="67">
        <v>138</v>
      </c>
      <c r="H16" s="67">
        <v>95</v>
      </c>
      <c r="I16" s="67">
        <v>219</v>
      </c>
      <c r="J16" s="67">
        <v>167</v>
      </c>
      <c r="K16" s="67">
        <v>10073</v>
      </c>
      <c r="L16" s="67">
        <v>7665</v>
      </c>
      <c r="M16" s="67">
        <v>3116</v>
      </c>
      <c r="N16" s="67">
        <v>2435</v>
      </c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364</v>
      </c>
      <c r="F17" s="67">
        <v>364</v>
      </c>
      <c r="G17" s="67">
        <v>90</v>
      </c>
      <c r="H17" s="67">
        <v>90</v>
      </c>
      <c r="I17" s="67">
        <v>73</v>
      </c>
      <c r="J17" s="67">
        <v>73</v>
      </c>
      <c r="K17" s="67">
        <v>2952</v>
      </c>
      <c r="L17" s="67">
        <v>2952</v>
      </c>
      <c r="M17" s="67">
        <v>951</v>
      </c>
      <c r="N17" s="67">
        <v>951</v>
      </c>
    </row>
    <row r="18" spans="1:14" s="56" customFormat="1" ht="15" customHeight="1">
      <c r="A18" s="65" t="s">
        <v>19</v>
      </c>
      <c r="B18" s="66" t="s">
        <v>185</v>
      </c>
      <c r="C18" s="67">
        <v>8</v>
      </c>
      <c r="D18" s="67">
        <v>3</v>
      </c>
      <c r="E18" s="67">
        <v>739</v>
      </c>
      <c r="F18" s="67">
        <v>308</v>
      </c>
      <c r="G18" s="67">
        <v>141</v>
      </c>
      <c r="H18" s="67">
        <v>65</v>
      </c>
      <c r="I18" s="67">
        <v>196</v>
      </c>
      <c r="J18" s="67">
        <v>108</v>
      </c>
      <c r="K18" s="67">
        <v>8739</v>
      </c>
      <c r="L18" s="67">
        <v>4798</v>
      </c>
      <c r="M18" s="67">
        <v>2602</v>
      </c>
      <c r="N18" s="67">
        <v>1488</v>
      </c>
    </row>
    <row r="19" spans="1:14" s="56" customFormat="1" ht="15" customHeight="1">
      <c r="A19" s="65" t="s">
        <v>20</v>
      </c>
      <c r="B19" s="66" t="s">
        <v>187</v>
      </c>
      <c r="C19" s="67">
        <v>3</v>
      </c>
      <c r="D19" s="67">
        <v>1</v>
      </c>
      <c r="E19" s="67">
        <v>231</v>
      </c>
      <c r="F19" s="67">
        <v>100</v>
      </c>
      <c r="G19" s="67">
        <v>55</v>
      </c>
      <c r="H19" s="67">
        <v>25</v>
      </c>
      <c r="I19" s="67">
        <v>47</v>
      </c>
      <c r="J19" s="67">
        <v>12</v>
      </c>
      <c r="K19" s="67">
        <v>1715</v>
      </c>
      <c r="L19" s="67">
        <v>509</v>
      </c>
      <c r="M19" s="67">
        <v>476</v>
      </c>
      <c r="N19" s="67">
        <v>175</v>
      </c>
    </row>
    <row r="20" spans="1:14" s="56" customFormat="1" ht="15" customHeight="1">
      <c r="A20" s="65" t="s">
        <v>21</v>
      </c>
      <c r="B20" s="66" t="s">
        <v>238</v>
      </c>
      <c r="C20" s="67">
        <v>15</v>
      </c>
      <c r="D20" s="67">
        <v>7</v>
      </c>
      <c r="E20" s="67">
        <v>1239</v>
      </c>
      <c r="F20" s="67">
        <v>608</v>
      </c>
      <c r="G20" s="67">
        <v>220</v>
      </c>
      <c r="H20" s="67">
        <v>128</v>
      </c>
      <c r="I20" s="67">
        <v>324</v>
      </c>
      <c r="J20" s="67">
        <v>165</v>
      </c>
      <c r="K20" s="67">
        <v>13961</v>
      </c>
      <c r="L20" s="67">
        <v>6422</v>
      </c>
      <c r="M20" s="67">
        <v>3913</v>
      </c>
      <c r="N20" s="67">
        <v>1776</v>
      </c>
    </row>
    <row r="21" spans="1:14" s="56" customFormat="1" ht="15" customHeight="1">
      <c r="A21" s="65" t="s">
        <v>22</v>
      </c>
      <c r="B21" s="66" t="s">
        <v>240</v>
      </c>
      <c r="C21" s="67">
        <v>8</v>
      </c>
      <c r="D21" s="67">
        <v>5</v>
      </c>
      <c r="E21" s="67">
        <v>808</v>
      </c>
      <c r="F21" s="67">
        <v>634</v>
      </c>
      <c r="G21" s="67">
        <v>153</v>
      </c>
      <c r="H21" s="67">
        <v>94</v>
      </c>
      <c r="I21" s="67">
        <v>234</v>
      </c>
      <c r="J21" s="67">
        <v>185</v>
      </c>
      <c r="K21" s="67">
        <v>9457</v>
      </c>
      <c r="L21" s="67">
        <v>7573</v>
      </c>
      <c r="M21" s="67">
        <v>2393</v>
      </c>
      <c r="N21" s="67">
        <v>1998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552</v>
      </c>
      <c r="F22" s="67">
        <v>360</v>
      </c>
      <c r="G22" s="67">
        <v>124</v>
      </c>
      <c r="H22" s="67">
        <v>68</v>
      </c>
      <c r="I22" s="67">
        <v>192</v>
      </c>
      <c r="J22" s="67">
        <v>173</v>
      </c>
      <c r="K22" s="67">
        <v>8306</v>
      </c>
      <c r="L22" s="67">
        <v>7430</v>
      </c>
      <c r="M22" s="67">
        <v>2238</v>
      </c>
      <c r="N22" s="67">
        <v>2045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220</v>
      </c>
      <c r="F23" s="67">
        <v>214</v>
      </c>
      <c r="G23" s="67">
        <v>53</v>
      </c>
      <c r="H23" s="67">
        <v>53</v>
      </c>
      <c r="I23" s="67">
        <v>86</v>
      </c>
      <c r="J23" s="67">
        <v>86</v>
      </c>
      <c r="K23" s="67">
        <v>3198</v>
      </c>
      <c r="L23" s="67">
        <v>3198</v>
      </c>
      <c r="M23" s="67">
        <v>717</v>
      </c>
      <c r="N23" s="67">
        <v>717</v>
      </c>
    </row>
    <row r="24" spans="1:14" s="56" customFormat="1" ht="15" customHeight="1">
      <c r="A24" s="65" t="s">
        <v>25</v>
      </c>
      <c r="B24" s="66" t="s">
        <v>193</v>
      </c>
      <c r="C24" s="67">
        <v>5</v>
      </c>
      <c r="D24" s="67">
        <v>3</v>
      </c>
      <c r="E24" s="67">
        <v>431</v>
      </c>
      <c r="F24" s="67">
        <v>246</v>
      </c>
      <c r="G24" s="67">
        <v>91</v>
      </c>
      <c r="H24" s="67">
        <v>58</v>
      </c>
      <c r="I24" s="67">
        <v>94</v>
      </c>
      <c r="J24" s="67">
        <v>77</v>
      </c>
      <c r="K24" s="67">
        <v>3806</v>
      </c>
      <c r="L24" s="67">
        <v>3132</v>
      </c>
      <c r="M24" s="67">
        <v>1144</v>
      </c>
      <c r="N24" s="67">
        <v>1028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104</v>
      </c>
      <c r="F25" s="67">
        <v>104</v>
      </c>
      <c r="G25" s="67">
        <v>19</v>
      </c>
      <c r="H25" s="67">
        <v>19</v>
      </c>
      <c r="I25" s="67">
        <v>28</v>
      </c>
      <c r="J25" s="67">
        <v>28</v>
      </c>
      <c r="K25" s="67">
        <v>1097</v>
      </c>
      <c r="L25" s="67">
        <v>1097</v>
      </c>
      <c r="M25" s="67">
        <v>335</v>
      </c>
      <c r="N25" s="67">
        <v>335</v>
      </c>
    </row>
    <row r="26" spans="1:14" s="56" customFormat="1" ht="15" customHeight="1">
      <c r="A26" s="65" t="s">
        <v>27</v>
      </c>
      <c r="B26" s="66" t="s">
        <v>197</v>
      </c>
      <c r="C26" s="67">
        <v>4</v>
      </c>
      <c r="D26" s="67">
        <v>2</v>
      </c>
      <c r="E26" s="67">
        <v>524</v>
      </c>
      <c r="F26" s="67">
        <v>254</v>
      </c>
      <c r="G26" s="67">
        <v>105</v>
      </c>
      <c r="H26" s="67">
        <v>43</v>
      </c>
      <c r="I26" s="67">
        <v>147</v>
      </c>
      <c r="J26" s="67">
        <v>121</v>
      </c>
      <c r="K26" s="67">
        <v>5694</v>
      </c>
      <c r="L26" s="67">
        <v>4782</v>
      </c>
      <c r="M26" s="67">
        <v>1800</v>
      </c>
      <c r="N26" s="67">
        <v>1484</v>
      </c>
    </row>
    <row r="27" spans="1:14" s="56" customFormat="1" ht="15" customHeight="1">
      <c r="A27" s="65" t="s">
        <v>28</v>
      </c>
      <c r="B27" s="66" t="s">
        <v>199</v>
      </c>
      <c r="C27" s="67">
        <v>7</v>
      </c>
      <c r="D27" s="67">
        <v>4</v>
      </c>
      <c r="E27" s="67">
        <v>827</v>
      </c>
      <c r="F27" s="67">
        <v>460</v>
      </c>
      <c r="G27" s="67">
        <v>152</v>
      </c>
      <c r="H27" s="67">
        <v>88</v>
      </c>
      <c r="I27" s="67">
        <v>165</v>
      </c>
      <c r="J27" s="67">
        <v>134</v>
      </c>
      <c r="K27" s="67">
        <v>6974</v>
      </c>
      <c r="L27" s="67">
        <v>5615</v>
      </c>
      <c r="M27" s="67">
        <v>2102</v>
      </c>
      <c r="N27" s="67">
        <v>1665</v>
      </c>
    </row>
    <row r="28" spans="1:14" s="56" customFormat="1" ht="15" customHeight="1">
      <c r="A28" s="65" t="s">
        <v>29</v>
      </c>
      <c r="B28" s="66" t="s">
        <v>167</v>
      </c>
      <c r="C28" s="67">
        <v>8</v>
      </c>
      <c r="D28" s="67">
        <v>4</v>
      </c>
      <c r="E28" s="67">
        <v>1175</v>
      </c>
      <c r="F28" s="67">
        <v>644</v>
      </c>
      <c r="G28" s="67">
        <v>222</v>
      </c>
      <c r="H28" s="67">
        <v>110</v>
      </c>
      <c r="I28" s="67">
        <v>363</v>
      </c>
      <c r="J28" s="67">
        <v>268</v>
      </c>
      <c r="K28" s="67">
        <v>17786</v>
      </c>
      <c r="L28" s="67">
        <v>13001</v>
      </c>
      <c r="M28" s="67">
        <v>4905</v>
      </c>
      <c r="N28" s="67">
        <v>4125</v>
      </c>
    </row>
    <row r="29" spans="1:14" s="56" customFormat="1" ht="15" customHeight="1">
      <c r="A29" s="65" t="s">
        <v>30</v>
      </c>
      <c r="B29" s="66" t="s">
        <v>201</v>
      </c>
      <c r="C29" s="67">
        <v>7</v>
      </c>
      <c r="D29" s="67">
        <v>2</v>
      </c>
      <c r="E29" s="67">
        <v>701</v>
      </c>
      <c r="F29" s="67">
        <v>298</v>
      </c>
      <c r="G29" s="67">
        <v>138</v>
      </c>
      <c r="H29" s="67">
        <v>53</v>
      </c>
      <c r="I29" s="67">
        <v>209</v>
      </c>
      <c r="J29" s="67">
        <v>126</v>
      </c>
      <c r="K29" s="67">
        <v>9352</v>
      </c>
      <c r="L29" s="67">
        <v>5304</v>
      </c>
      <c r="M29" s="67">
        <v>2822</v>
      </c>
      <c r="N29" s="67">
        <v>1720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1459</v>
      </c>
      <c r="F30" s="67">
        <v>533</v>
      </c>
      <c r="G30" s="67">
        <v>275</v>
      </c>
      <c r="H30" s="67">
        <v>92</v>
      </c>
      <c r="I30" s="67">
        <v>324</v>
      </c>
      <c r="J30" s="67">
        <v>204</v>
      </c>
      <c r="K30" s="67">
        <v>14468</v>
      </c>
      <c r="L30" s="67">
        <v>9080</v>
      </c>
      <c r="M30" s="67">
        <v>4637</v>
      </c>
      <c r="N30" s="67">
        <v>2865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97</v>
      </c>
      <c r="F31" s="62">
        <f t="shared" si="2"/>
        <v>97</v>
      </c>
      <c r="G31" s="62">
        <f t="shared" si="2"/>
        <v>34</v>
      </c>
      <c r="H31" s="62">
        <f t="shared" si="2"/>
        <v>34</v>
      </c>
      <c r="I31" s="62">
        <f t="shared" si="2"/>
        <v>34</v>
      </c>
      <c r="J31" s="62">
        <f t="shared" si="2"/>
        <v>34</v>
      </c>
      <c r="K31" s="62">
        <f t="shared" si="2"/>
        <v>1289</v>
      </c>
      <c r="L31" s="62">
        <f t="shared" si="2"/>
        <v>1289</v>
      </c>
      <c r="M31" s="62">
        <f t="shared" si="2"/>
        <v>457</v>
      </c>
      <c r="N31" s="62">
        <f t="shared" si="2"/>
        <v>457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72</v>
      </c>
      <c r="F32" s="67">
        <v>72</v>
      </c>
      <c r="G32" s="67">
        <v>20</v>
      </c>
      <c r="H32" s="67">
        <v>20</v>
      </c>
      <c r="I32" s="67">
        <v>28</v>
      </c>
      <c r="J32" s="67">
        <v>28</v>
      </c>
      <c r="K32" s="67">
        <v>1124</v>
      </c>
      <c r="L32" s="67">
        <v>1124</v>
      </c>
      <c r="M32" s="67">
        <v>402</v>
      </c>
      <c r="N32" s="67">
        <v>402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25</v>
      </c>
      <c r="F33" s="71">
        <v>25</v>
      </c>
      <c r="G33" s="71">
        <v>14</v>
      </c>
      <c r="H33" s="71">
        <v>14</v>
      </c>
      <c r="I33" s="71">
        <v>6</v>
      </c>
      <c r="J33" s="71">
        <v>6</v>
      </c>
      <c r="K33" s="71">
        <v>165</v>
      </c>
      <c r="L33" s="71">
        <v>165</v>
      </c>
      <c r="M33" s="71">
        <v>55</v>
      </c>
      <c r="N33" s="71">
        <v>55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3.875" style="1" customWidth="1"/>
    <col min="2" max="2" width="12.00390625" style="1" customWidth="1"/>
    <col min="3" max="3" width="10.875" style="1" customWidth="1"/>
    <col min="4" max="4" width="11.00390625" style="1" customWidth="1"/>
    <col min="5" max="5" width="11.375" style="1" customWidth="1"/>
    <col min="6" max="6" width="12.75390625" style="1" customWidth="1"/>
    <col min="7" max="7" width="10.125" style="1" customWidth="1"/>
    <col min="8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7" ht="19.5" customHeight="1">
      <c r="A2" s="88" t="s">
        <v>83</v>
      </c>
      <c r="B2" s="88"/>
      <c r="C2" s="88"/>
      <c r="D2" s="88"/>
      <c r="E2" s="88"/>
      <c r="F2" s="88"/>
      <c r="G2" s="88"/>
    </row>
    <row r="3" spans="1:7" ht="19.5" customHeight="1">
      <c r="A3" s="87">
        <v>87</v>
      </c>
      <c r="B3" s="87"/>
      <c r="C3" s="87"/>
      <c r="D3" s="89" t="str">
        <f>"SY"&amp;A3+1911&amp;"-"&amp;A3+1912</f>
        <v>SY1998-1999</v>
      </c>
      <c r="E3" s="89"/>
      <c r="F3" s="89"/>
      <c r="G3" s="89"/>
    </row>
    <row r="4" spans="1:7" s="23" customFormat="1" ht="28.5" customHeight="1">
      <c r="A4" s="20"/>
      <c r="B4" s="21" t="s">
        <v>85</v>
      </c>
      <c r="C4" s="22" t="s">
        <v>86</v>
      </c>
      <c r="D4" s="22" t="s">
        <v>87</v>
      </c>
      <c r="E4" s="22" t="s">
        <v>88</v>
      </c>
      <c r="F4" s="22" t="s">
        <v>89</v>
      </c>
      <c r="G4" s="22" t="s">
        <v>90</v>
      </c>
    </row>
    <row r="5" spans="1:7" s="37" customFormat="1" ht="15" customHeight="1">
      <c r="A5" s="38" t="s">
        <v>40</v>
      </c>
      <c r="B5" s="39">
        <f>SUM(C5:G5)</f>
        <v>242</v>
      </c>
      <c r="C5" s="40">
        <v>7</v>
      </c>
      <c r="D5" s="40">
        <v>30</v>
      </c>
      <c r="E5" s="40">
        <v>68</v>
      </c>
      <c r="F5" s="40">
        <v>23</v>
      </c>
      <c r="G5" s="40">
        <v>114</v>
      </c>
    </row>
    <row r="6" spans="1:7" s="37" customFormat="1" ht="15" customHeight="1">
      <c r="A6" s="41" t="s">
        <v>41</v>
      </c>
      <c r="B6" s="42">
        <f aca="true" t="shared" si="0" ref="B6:B30">SUM(C6:G6)</f>
        <v>27003</v>
      </c>
      <c r="C6" s="43">
        <f>C7+C8</f>
        <v>763</v>
      </c>
      <c r="D6" s="43">
        <f>D7+D8</f>
        <v>4823</v>
      </c>
      <c r="E6" s="43">
        <f>E7+E8</f>
        <v>7580</v>
      </c>
      <c r="F6" s="43">
        <f>F7+F8</f>
        <v>2952</v>
      </c>
      <c r="G6" s="43">
        <f>G7+G8</f>
        <v>10885</v>
      </c>
    </row>
    <row r="7" spans="1:7" s="37" customFormat="1" ht="15" customHeight="1">
      <c r="A7" s="44" t="s">
        <v>42</v>
      </c>
      <c r="B7" s="45">
        <f t="shared" si="0"/>
        <v>12326</v>
      </c>
      <c r="C7" s="46">
        <v>370</v>
      </c>
      <c r="D7" s="46">
        <v>1761</v>
      </c>
      <c r="E7" s="46">
        <v>3930</v>
      </c>
      <c r="F7" s="46">
        <v>1063</v>
      </c>
      <c r="G7" s="46">
        <v>5202</v>
      </c>
    </row>
    <row r="8" spans="1:7" s="37" customFormat="1" ht="15" customHeight="1">
      <c r="A8" s="44" t="s">
        <v>43</v>
      </c>
      <c r="B8" s="45">
        <f t="shared" si="0"/>
        <v>14677</v>
      </c>
      <c r="C8" s="46">
        <v>393</v>
      </c>
      <c r="D8" s="46">
        <v>3062</v>
      </c>
      <c r="E8" s="46">
        <v>3650</v>
      </c>
      <c r="F8" s="46">
        <v>1889</v>
      </c>
      <c r="G8" s="46">
        <v>5683</v>
      </c>
    </row>
    <row r="9" spans="1:7" s="37" customFormat="1" ht="15" customHeight="1">
      <c r="A9" s="41" t="s">
        <v>44</v>
      </c>
      <c r="B9" s="42">
        <f t="shared" si="0"/>
        <v>4976</v>
      </c>
      <c r="C9" s="43">
        <f>C10+C11</f>
        <v>181</v>
      </c>
      <c r="D9" s="43">
        <f>D10+D11</f>
        <v>725</v>
      </c>
      <c r="E9" s="43">
        <f>E10+E11</f>
        <v>1496</v>
      </c>
      <c r="F9" s="43">
        <f>F10+F11</f>
        <v>302</v>
      </c>
      <c r="G9" s="43">
        <f>G10+G11</f>
        <v>2272</v>
      </c>
    </row>
    <row r="10" spans="1:7" s="37" customFormat="1" ht="15" customHeight="1">
      <c r="A10" s="44" t="s">
        <v>45</v>
      </c>
      <c r="B10" s="45">
        <f t="shared" si="0"/>
        <v>1460</v>
      </c>
      <c r="C10" s="46">
        <v>63</v>
      </c>
      <c r="D10" s="46">
        <v>157</v>
      </c>
      <c r="E10" s="46">
        <v>491</v>
      </c>
      <c r="F10" s="46">
        <v>68</v>
      </c>
      <c r="G10" s="46">
        <v>681</v>
      </c>
    </row>
    <row r="11" spans="1:7" s="37" customFormat="1" ht="15" customHeight="1">
      <c r="A11" s="44" t="s">
        <v>46</v>
      </c>
      <c r="B11" s="45">
        <f t="shared" si="0"/>
        <v>3516</v>
      </c>
      <c r="C11" s="46">
        <v>118</v>
      </c>
      <c r="D11" s="46">
        <v>568</v>
      </c>
      <c r="E11" s="46">
        <v>1005</v>
      </c>
      <c r="F11" s="46">
        <v>234</v>
      </c>
      <c r="G11" s="46">
        <v>1591</v>
      </c>
    </row>
    <row r="12" spans="1:7" s="37" customFormat="1" ht="15" customHeight="1">
      <c r="A12" s="41" t="s">
        <v>47</v>
      </c>
      <c r="B12" s="42">
        <f t="shared" si="0"/>
        <v>7105</v>
      </c>
      <c r="C12" s="43">
        <f>C13+C14+C15</f>
        <v>228</v>
      </c>
      <c r="D12" s="43">
        <f>D13+D14+D15</f>
        <v>1561</v>
      </c>
      <c r="E12" s="43">
        <f>E13+E14+E15</f>
        <v>2878</v>
      </c>
      <c r="F12" s="43">
        <f>F13+F14+F15</f>
        <v>304</v>
      </c>
      <c r="G12" s="43">
        <f>G13+G14+G15</f>
        <v>2134</v>
      </c>
    </row>
    <row r="13" spans="1:7" s="37" customFormat="1" ht="15" customHeight="1">
      <c r="A13" s="44" t="s">
        <v>48</v>
      </c>
      <c r="B13" s="45">
        <f t="shared" si="0"/>
        <v>2550</v>
      </c>
      <c r="C13" s="46">
        <v>76</v>
      </c>
      <c r="D13" s="46">
        <v>540</v>
      </c>
      <c r="E13" s="46">
        <v>998</v>
      </c>
      <c r="F13" s="46">
        <v>140</v>
      </c>
      <c r="G13" s="46">
        <v>796</v>
      </c>
    </row>
    <row r="14" spans="1:7" s="37" customFormat="1" ht="15" customHeight="1">
      <c r="A14" s="44" t="s">
        <v>49</v>
      </c>
      <c r="B14" s="45">
        <f t="shared" si="0"/>
        <v>2411</v>
      </c>
      <c r="C14" s="46">
        <v>77</v>
      </c>
      <c r="D14" s="46">
        <v>526</v>
      </c>
      <c r="E14" s="46">
        <v>956</v>
      </c>
      <c r="F14" s="46">
        <v>98</v>
      </c>
      <c r="G14" s="46">
        <v>754</v>
      </c>
    </row>
    <row r="15" spans="1:7" s="37" customFormat="1" ht="15" customHeight="1">
      <c r="A15" s="44" t="s">
        <v>50</v>
      </c>
      <c r="B15" s="45">
        <f t="shared" si="0"/>
        <v>2144</v>
      </c>
      <c r="C15" s="46">
        <v>75</v>
      </c>
      <c r="D15" s="46">
        <v>495</v>
      </c>
      <c r="E15" s="46">
        <v>924</v>
      </c>
      <c r="F15" s="46">
        <v>66</v>
      </c>
      <c r="G15" s="46">
        <v>584</v>
      </c>
    </row>
    <row r="16" spans="1:7" s="37" customFormat="1" ht="15" customHeight="1">
      <c r="A16" s="41" t="s">
        <v>51</v>
      </c>
      <c r="B16" s="42">
        <f t="shared" si="0"/>
        <v>311838</v>
      </c>
      <c r="C16" s="43">
        <f>C17+C18</f>
        <v>8419</v>
      </c>
      <c r="D16" s="43">
        <f>D17+D18</f>
        <v>69055</v>
      </c>
      <c r="E16" s="43">
        <f>E17+E18</f>
        <v>124197</v>
      </c>
      <c r="F16" s="43">
        <f>F17+F18</f>
        <v>11498</v>
      </c>
      <c r="G16" s="43">
        <f>G17+G18</f>
        <v>98669</v>
      </c>
    </row>
    <row r="17" spans="1:7" s="37" customFormat="1" ht="15" customHeight="1">
      <c r="A17" s="44" t="s">
        <v>45</v>
      </c>
      <c r="B17" s="45">
        <f t="shared" si="0"/>
        <v>158080</v>
      </c>
      <c r="C17" s="46">
        <f aca="true" t="shared" si="1" ref="C17:G18">C20+C23+C26</f>
        <v>5355</v>
      </c>
      <c r="D17" s="46">
        <f t="shared" si="1"/>
        <v>33331</v>
      </c>
      <c r="E17" s="46">
        <f t="shared" si="1"/>
        <v>65125</v>
      </c>
      <c r="F17" s="46">
        <f t="shared" si="1"/>
        <v>5611</v>
      </c>
      <c r="G17" s="46">
        <f t="shared" si="1"/>
        <v>48658</v>
      </c>
    </row>
    <row r="18" spans="1:7" s="37" customFormat="1" ht="15" customHeight="1">
      <c r="A18" s="44" t="s">
        <v>46</v>
      </c>
      <c r="B18" s="45">
        <f t="shared" si="0"/>
        <v>153758</v>
      </c>
      <c r="C18" s="46">
        <f t="shared" si="1"/>
        <v>3064</v>
      </c>
      <c r="D18" s="46">
        <f t="shared" si="1"/>
        <v>35724</v>
      </c>
      <c r="E18" s="46">
        <f t="shared" si="1"/>
        <v>59072</v>
      </c>
      <c r="F18" s="46">
        <f t="shared" si="1"/>
        <v>5887</v>
      </c>
      <c r="G18" s="46">
        <f t="shared" si="1"/>
        <v>50011</v>
      </c>
    </row>
    <row r="19" spans="1:7" s="37" customFormat="1" ht="15" customHeight="1">
      <c r="A19" s="48" t="s">
        <v>52</v>
      </c>
      <c r="B19" s="49">
        <f t="shared" si="0"/>
        <v>114048</v>
      </c>
      <c r="C19" s="50">
        <f>C20+C21</f>
        <v>2969</v>
      </c>
      <c r="D19" s="50">
        <f>D20+D21</f>
        <v>24643</v>
      </c>
      <c r="E19" s="50">
        <f>E20+E21</f>
        <v>43150</v>
      </c>
      <c r="F19" s="50">
        <f>F20+F21</f>
        <v>5358</v>
      </c>
      <c r="G19" s="50">
        <f>G20+G21</f>
        <v>37928</v>
      </c>
    </row>
    <row r="20" spans="1:7" s="37" customFormat="1" ht="15" customHeight="1">
      <c r="A20" s="44" t="s">
        <v>45</v>
      </c>
      <c r="B20" s="45">
        <f t="shared" si="0"/>
        <v>58011</v>
      </c>
      <c r="C20" s="46">
        <v>1888</v>
      </c>
      <c r="D20" s="46">
        <v>11987</v>
      </c>
      <c r="E20" s="46">
        <v>22564</v>
      </c>
      <c r="F20" s="46">
        <v>2611</v>
      </c>
      <c r="G20" s="46">
        <v>18961</v>
      </c>
    </row>
    <row r="21" spans="1:7" s="37" customFormat="1" ht="15" customHeight="1">
      <c r="A21" s="44" t="s">
        <v>46</v>
      </c>
      <c r="B21" s="45">
        <f t="shared" si="0"/>
        <v>56037</v>
      </c>
      <c r="C21" s="46">
        <v>1081</v>
      </c>
      <c r="D21" s="46">
        <v>12656</v>
      </c>
      <c r="E21" s="46">
        <v>20586</v>
      </c>
      <c r="F21" s="46">
        <v>2747</v>
      </c>
      <c r="G21" s="46">
        <v>18967</v>
      </c>
    </row>
    <row r="22" spans="1:7" s="37" customFormat="1" ht="15" customHeight="1">
      <c r="A22" s="48" t="s">
        <v>155</v>
      </c>
      <c r="B22" s="49">
        <f t="shared" si="0"/>
        <v>106955</v>
      </c>
      <c r="C22" s="50">
        <f>C23+C24</f>
        <v>2796</v>
      </c>
      <c r="D22" s="50">
        <f>D23+D24</f>
        <v>23375</v>
      </c>
      <c r="E22" s="50">
        <f>E23+E24</f>
        <v>42225</v>
      </c>
      <c r="F22" s="50">
        <f>F23+F24</f>
        <v>3795</v>
      </c>
      <c r="G22" s="50">
        <f>G23+G24</f>
        <v>34764</v>
      </c>
    </row>
    <row r="23" spans="1:7" s="37" customFormat="1" ht="15" customHeight="1">
      <c r="A23" s="44" t="s">
        <v>45</v>
      </c>
      <c r="B23" s="45">
        <f t="shared" si="0"/>
        <v>54136</v>
      </c>
      <c r="C23" s="46">
        <v>1783</v>
      </c>
      <c r="D23" s="46">
        <v>11349</v>
      </c>
      <c r="E23" s="46">
        <v>22092</v>
      </c>
      <c r="F23" s="46">
        <v>1861</v>
      </c>
      <c r="G23" s="46">
        <v>17051</v>
      </c>
    </row>
    <row r="24" spans="1:7" s="37" customFormat="1" ht="15" customHeight="1">
      <c r="A24" s="44" t="s">
        <v>46</v>
      </c>
      <c r="B24" s="45">
        <f t="shared" si="0"/>
        <v>52819</v>
      </c>
      <c r="C24" s="46">
        <v>1013</v>
      </c>
      <c r="D24" s="46">
        <v>12026</v>
      </c>
      <c r="E24" s="46">
        <v>20133</v>
      </c>
      <c r="F24" s="46">
        <v>1934</v>
      </c>
      <c r="G24" s="46">
        <v>17713</v>
      </c>
    </row>
    <row r="25" spans="1:7" s="37" customFormat="1" ht="15" customHeight="1">
      <c r="A25" s="48" t="s">
        <v>156</v>
      </c>
      <c r="B25" s="49">
        <f t="shared" si="0"/>
        <v>90835</v>
      </c>
      <c r="C25" s="50">
        <f>C26+C27</f>
        <v>2654</v>
      </c>
      <c r="D25" s="50">
        <f>D26+D27</f>
        <v>21037</v>
      </c>
      <c r="E25" s="50">
        <f>E26+E27</f>
        <v>38822</v>
      </c>
      <c r="F25" s="50">
        <f>F26+F27</f>
        <v>2345</v>
      </c>
      <c r="G25" s="50">
        <f>G26+G27</f>
        <v>25977</v>
      </c>
    </row>
    <row r="26" spans="1:7" s="37" customFormat="1" ht="15" customHeight="1">
      <c r="A26" s="44" t="s">
        <v>45</v>
      </c>
      <c r="B26" s="45">
        <f t="shared" si="0"/>
        <v>45933</v>
      </c>
      <c r="C26" s="46">
        <v>1684</v>
      </c>
      <c r="D26" s="46">
        <v>9995</v>
      </c>
      <c r="E26" s="46">
        <v>20469</v>
      </c>
      <c r="F26" s="46">
        <v>1139</v>
      </c>
      <c r="G26" s="46">
        <v>12646</v>
      </c>
    </row>
    <row r="27" spans="1:7" s="37" customFormat="1" ht="15" customHeight="1">
      <c r="A27" s="44" t="s">
        <v>46</v>
      </c>
      <c r="B27" s="45">
        <f t="shared" si="0"/>
        <v>44902</v>
      </c>
      <c r="C27" s="46">
        <v>970</v>
      </c>
      <c r="D27" s="46">
        <v>11042</v>
      </c>
      <c r="E27" s="46">
        <v>18353</v>
      </c>
      <c r="F27" s="46">
        <v>1206</v>
      </c>
      <c r="G27" s="46">
        <v>13331</v>
      </c>
    </row>
    <row r="28" spans="1:7" s="37" customFormat="1" ht="28.5" customHeight="1">
      <c r="A28" s="48" t="s">
        <v>82</v>
      </c>
      <c r="B28" s="42">
        <f t="shared" si="0"/>
        <v>84017</v>
      </c>
      <c r="C28" s="43">
        <f>C29+C30</f>
        <v>2473</v>
      </c>
      <c r="D28" s="43">
        <f>D29+D30</f>
        <v>19095</v>
      </c>
      <c r="E28" s="43">
        <f>E29+E30</f>
        <v>36660</v>
      </c>
      <c r="F28" s="43">
        <f>F29+F30</f>
        <v>1269</v>
      </c>
      <c r="G28" s="43">
        <f>G29+G30</f>
        <v>24520</v>
      </c>
    </row>
    <row r="29" spans="1:7" s="37" customFormat="1" ht="15" customHeight="1">
      <c r="A29" s="44" t="s">
        <v>45</v>
      </c>
      <c r="B29" s="45">
        <f t="shared" si="0"/>
        <v>42864</v>
      </c>
      <c r="C29" s="46">
        <v>1636</v>
      </c>
      <c r="D29" s="46">
        <v>9205</v>
      </c>
      <c r="E29" s="46">
        <v>19121</v>
      </c>
      <c r="F29" s="46">
        <v>652</v>
      </c>
      <c r="G29" s="46">
        <v>12250</v>
      </c>
    </row>
    <row r="30" spans="1:7" s="37" customFormat="1" ht="15" customHeight="1">
      <c r="A30" s="52" t="s">
        <v>46</v>
      </c>
      <c r="B30" s="53">
        <f t="shared" si="0"/>
        <v>41153</v>
      </c>
      <c r="C30" s="54">
        <v>837</v>
      </c>
      <c r="D30" s="54">
        <v>9890</v>
      </c>
      <c r="E30" s="54">
        <v>17539</v>
      </c>
      <c r="F30" s="54">
        <v>617</v>
      </c>
      <c r="G30" s="54">
        <v>12270</v>
      </c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</sheetData>
  <sheetProtection/>
  <mergeCells count="4">
    <mergeCell ref="A1:G1"/>
    <mergeCell ref="A2:G2"/>
    <mergeCell ref="A3:C3"/>
    <mergeCell ref="D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375" style="2" customWidth="1"/>
    <col min="3" max="4" width="6.00390625" style="2" customWidth="1"/>
    <col min="5" max="5" width="7.25390625" style="2" customWidth="1"/>
    <col min="6" max="6" width="7.50390625" style="2" customWidth="1"/>
    <col min="7" max="7" width="8.25390625" style="2" customWidth="1"/>
    <col min="8" max="8" width="5.50390625" style="2" customWidth="1"/>
    <col min="9" max="9" width="9.00390625" style="2" customWidth="1"/>
    <col min="10" max="10" width="5.625" style="2" customWidth="1"/>
    <col min="11" max="11" width="8.50390625" style="2" customWidth="1"/>
    <col min="12" max="12" width="7.625" style="2" customWidth="1"/>
    <col min="13" max="13" width="8.25390625" style="2" customWidth="1"/>
    <col min="14" max="14" width="6.7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87</v>
      </c>
      <c r="B3" s="87"/>
      <c r="C3" s="87"/>
      <c r="D3" s="87"/>
      <c r="E3" s="87"/>
      <c r="F3" s="87"/>
      <c r="G3" s="87"/>
      <c r="H3" s="89" t="str">
        <f>"SY"&amp;A3+1911&amp;"-"&amp;A3+1912</f>
        <v>SY1998-1999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92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242</v>
      </c>
      <c r="D6" s="62">
        <f t="shared" si="0"/>
        <v>128</v>
      </c>
      <c r="E6" s="62">
        <f t="shared" si="0"/>
        <v>27003</v>
      </c>
      <c r="F6" s="62">
        <f t="shared" si="0"/>
        <v>16118</v>
      </c>
      <c r="G6" s="62">
        <f t="shared" si="0"/>
        <v>4976</v>
      </c>
      <c r="H6" s="62">
        <f t="shared" si="0"/>
        <v>2704</v>
      </c>
      <c r="I6" s="62">
        <f t="shared" si="0"/>
        <v>7105</v>
      </c>
      <c r="J6" s="62">
        <f t="shared" si="0"/>
        <v>4971</v>
      </c>
      <c r="K6" s="62">
        <f t="shared" si="0"/>
        <v>311838</v>
      </c>
      <c r="L6" s="62">
        <f t="shared" si="0"/>
        <v>213169</v>
      </c>
      <c r="M6" s="62">
        <f t="shared" si="0"/>
        <v>84017</v>
      </c>
      <c r="N6" s="62">
        <f t="shared" si="0"/>
        <v>59497</v>
      </c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240</v>
      </c>
      <c r="D7" s="62">
        <f t="shared" si="1"/>
        <v>126</v>
      </c>
      <c r="E7" s="62">
        <f t="shared" si="1"/>
        <v>26905</v>
      </c>
      <c r="F7" s="62">
        <f t="shared" si="1"/>
        <v>16020</v>
      </c>
      <c r="G7" s="62">
        <f t="shared" si="1"/>
        <v>4942</v>
      </c>
      <c r="H7" s="62">
        <f t="shared" si="1"/>
        <v>2670</v>
      </c>
      <c r="I7" s="62">
        <f t="shared" si="1"/>
        <v>7070</v>
      </c>
      <c r="J7" s="62">
        <f t="shared" si="1"/>
        <v>4936</v>
      </c>
      <c r="K7" s="62">
        <f t="shared" si="1"/>
        <v>310541</v>
      </c>
      <c r="L7" s="62">
        <f t="shared" si="1"/>
        <v>211872</v>
      </c>
      <c r="M7" s="62">
        <f t="shared" si="1"/>
        <v>83601</v>
      </c>
      <c r="N7" s="62">
        <f t="shared" si="1"/>
        <v>59081</v>
      </c>
    </row>
    <row r="8" spans="1:14" s="56" customFormat="1" ht="15" customHeight="1">
      <c r="A8" s="65" t="s">
        <v>9</v>
      </c>
      <c r="B8" s="66" t="s">
        <v>165</v>
      </c>
      <c r="C8" s="67">
        <v>41</v>
      </c>
      <c r="D8" s="67">
        <v>20</v>
      </c>
      <c r="E8" s="67">
        <v>5385</v>
      </c>
      <c r="F8" s="67">
        <v>3459</v>
      </c>
      <c r="G8" s="67">
        <v>985</v>
      </c>
      <c r="H8" s="67">
        <v>555</v>
      </c>
      <c r="I8" s="67">
        <v>1534</v>
      </c>
      <c r="J8" s="67">
        <v>1116</v>
      </c>
      <c r="K8" s="67">
        <v>70804</v>
      </c>
      <c r="L8" s="67">
        <v>50210</v>
      </c>
      <c r="M8" s="67">
        <v>19943</v>
      </c>
      <c r="N8" s="67">
        <v>14073</v>
      </c>
    </row>
    <row r="9" spans="1:14" s="56" customFormat="1" ht="15" customHeight="1">
      <c r="A9" s="65" t="s">
        <v>10</v>
      </c>
      <c r="B9" s="66" t="s">
        <v>171</v>
      </c>
      <c r="C9" s="67">
        <v>18</v>
      </c>
      <c r="D9" s="67">
        <v>12</v>
      </c>
      <c r="E9" s="67">
        <v>2394</v>
      </c>
      <c r="F9" s="67">
        <v>1709</v>
      </c>
      <c r="G9" s="67">
        <v>387</v>
      </c>
      <c r="H9" s="67">
        <v>237</v>
      </c>
      <c r="I9" s="67">
        <v>723</v>
      </c>
      <c r="J9" s="67">
        <v>549</v>
      </c>
      <c r="K9" s="67">
        <v>31796</v>
      </c>
      <c r="L9" s="67">
        <v>23053</v>
      </c>
      <c r="M9" s="67">
        <v>8207</v>
      </c>
      <c r="N9" s="67">
        <v>6444</v>
      </c>
    </row>
    <row r="10" spans="1:14" s="56" customFormat="1" ht="15" customHeight="1">
      <c r="A10" s="65" t="s">
        <v>11</v>
      </c>
      <c r="B10" s="66" t="s">
        <v>234</v>
      </c>
      <c r="C10" s="67">
        <v>36</v>
      </c>
      <c r="D10" s="67">
        <v>20</v>
      </c>
      <c r="E10" s="67">
        <v>4335</v>
      </c>
      <c r="F10" s="67">
        <v>2800</v>
      </c>
      <c r="G10" s="67">
        <v>657</v>
      </c>
      <c r="H10" s="67">
        <v>340</v>
      </c>
      <c r="I10" s="67">
        <v>820</v>
      </c>
      <c r="J10" s="67">
        <v>513</v>
      </c>
      <c r="K10" s="67">
        <v>34950</v>
      </c>
      <c r="L10" s="67">
        <v>21149</v>
      </c>
      <c r="M10" s="67">
        <v>8549</v>
      </c>
      <c r="N10" s="67">
        <v>4693</v>
      </c>
    </row>
    <row r="11" spans="1:14" s="56" customFormat="1" ht="15" customHeight="1">
      <c r="A11" s="65" t="s">
        <v>12</v>
      </c>
      <c r="B11" s="66" t="s">
        <v>173</v>
      </c>
      <c r="C11" s="67">
        <v>4</v>
      </c>
      <c r="D11" s="67">
        <v>3</v>
      </c>
      <c r="E11" s="67">
        <v>357</v>
      </c>
      <c r="F11" s="67">
        <v>297</v>
      </c>
      <c r="G11" s="67">
        <v>73</v>
      </c>
      <c r="H11" s="67">
        <v>57</v>
      </c>
      <c r="I11" s="67">
        <v>142</v>
      </c>
      <c r="J11" s="67">
        <v>127</v>
      </c>
      <c r="K11" s="67">
        <v>6172</v>
      </c>
      <c r="L11" s="67">
        <v>5458</v>
      </c>
      <c r="M11" s="67">
        <v>1782</v>
      </c>
      <c r="N11" s="67">
        <v>1782</v>
      </c>
    </row>
    <row r="12" spans="1:14" s="56" customFormat="1" ht="15" customHeight="1">
      <c r="A12" s="65" t="s">
        <v>13</v>
      </c>
      <c r="B12" s="66" t="s">
        <v>175</v>
      </c>
      <c r="C12" s="67">
        <v>11</v>
      </c>
      <c r="D12" s="67">
        <v>5</v>
      </c>
      <c r="E12" s="67">
        <v>1325</v>
      </c>
      <c r="F12" s="67">
        <v>682</v>
      </c>
      <c r="G12" s="67">
        <v>252</v>
      </c>
      <c r="H12" s="67">
        <v>119</v>
      </c>
      <c r="I12" s="67">
        <v>403</v>
      </c>
      <c r="J12" s="67">
        <v>275</v>
      </c>
      <c r="K12" s="67">
        <v>18230</v>
      </c>
      <c r="L12" s="67">
        <v>12594</v>
      </c>
      <c r="M12" s="67">
        <v>4798</v>
      </c>
      <c r="N12" s="67">
        <v>3875</v>
      </c>
    </row>
    <row r="13" spans="1:14" s="56" customFormat="1" ht="15" customHeight="1">
      <c r="A13" s="65" t="s">
        <v>14</v>
      </c>
      <c r="B13" s="66" t="s">
        <v>177</v>
      </c>
      <c r="C13" s="67">
        <v>4</v>
      </c>
      <c r="D13" s="67">
        <v>3</v>
      </c>
      <c r="E13" s="67">
        <v>382</v>
      </c>
      <c r="F13" s="67">
        <v>325</v>
      </c>
      <c r="G13" s="67">
        <v>67</v>
      </c>
      <c r="H13" s="67">
        <v>57</v>
      </c>
      <c r="I13" s="67">
        <v>124</v>
      </c>
      <c r="J13" s="67">
        <v>108</v>
      </c>
      <c r="K13" s="67">
        <v>5369</v>
      </c>
      <c r="L13" s="67">
        <v>4664</v>
      </c>
      <c r="M13" s="67">
        <v>1095</v>
      </c>
      <c r="N13" s="67">
        <v>1070</v>
      </c>
    </row>
    <row r="14" spans="1:14" s="56" customFormat="1" ht="15" customHeight="1">
      <c r="A14" s="65" t="s">
        <v>15</v>
      </c>
      <c r="B14" s="66" t="s">
        <v>179</v>
      </c>
      <c r="C14" s="67">
        <v>8</v>
      </c>
      <c r="D14" s="67">
        <v>5</v>
      </c>
      <c r="E14" s="67">
        <v>882</v>
      </c>
      <c r="F14" s="67">
        <v>520</v>
      </c>
      <c r="G14" s="67">
        <v>166</v>
      </c>
      <c r="H14" s="67">
        <v>91</v>
      </c>
      <c r="I14" s="67">
        <v>148</v>
      </c>
      <c r="J14" s="67">
        <v>104</v>
      </c>
      <c r="K14" s="67">
        <v>6138</v>
      </c>
      <c r="L14" s="67">
        <v>4305</v>
      </c>
      <c r="M14" s="67">
        <v>1578</v>
      </c>
      <c r="N14" s="67">
        <v>1113</v>
      </c>
    </row>
    <row r="15" spans="1:14" s="56" customFormat="1" ht="15" customHeight="1">
      <c r="A15" s="65" t="s">
        <v>16</v>
      </c>
      <c r="B15" s="66" t="s">
        <v>236</v>
      </c>
      <c r="C15" s="67">
        <v>12</v>
      </c>
      <c r="D15" s="67">
        <v>4</v>
      </c>
      <c r="E15" s="67">
        <v>1311</v>
      </c>
      <c r="F15" s="67">
        <v>358</v>
      </c>
      <c r="G15" s="67">
        <v>293</v>
      </c>
      <c r="H15" s="67">
        <v>80</v>
      </c>
      <c r="I15" s="67">
        <v>270</v>
      </c>
      <c r="J15" s="67">
        <v>105</v>
      </c>
      <c r="K15" s="67">
        <v>12406</v>
      </c>
      <c r="L15" s="67">
        <v>4478</v>
      </c>
      <c r="M15" s="67">
        <v>3284</v>
      </c>
      <c r="N15" s="67">
        <v>1254</v>
      </c>
    </row>
    <row r="16" spans="1:14" s="56" customFormat="1" ht="15" customHeight="1">
      <c r="A16" s="65" t="s">
        <v>17</v>
      </c>
      <c r="B16" s="66" t="s">
        <v>181</v>
      </c>
      <c r="C16" s="67">
        <v>8</v>
      </c>
      <c r="D16" s="67">
        <v>5</v>
      </c>
      <c r="E16" s="67">
        <v>740</v>
      </c>
      <c r="F16" s="67">
        <v>488</v>
      </c>
      <c r="G16" s="67">
        <v>151</v>
      </c>
      <c r="H16" s="67">
        <v>109</v>
      </c>
      <c r="I16" s="67">
        <v>249</v>
      </c>
      <c r="J16" s="67">
        <v>188</v>
      </c>
      <c r="K16" s="67">
        <v>11341</v>
      </c>
      <c r="L16" s="67">
        <v>8555</v>
      </c>
      <c r="M16" s="67">
        <v>2993</v>
      </c>
      <c r="N16" s="67">
        <v>2395</v>
      </c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370</v>
      </c>
      <c r="F17" s="67">
        <v>370</v>
      </c>
      <c r="G17" s="67">
        <v>87</v>
      </c>
      <c r="H17" s="67">
        <v>87</v>
      </c>
      <c r="I17" s="67">
        <v>77</v>
      </c>
      <c r="J17" s="67">
        <v>77</v>
      </c>
      <c r="K17" s="67">
        <v>3016</v>
      </c>
      <c r="L17" s="67">
        <v>3016</v>
      </c>
      <c r="M17" s="67">
        <v>916</v>
      </c>
      <c r="N17" s="67">
        <v>916</v>
      </c>
    </row>
    <row r="18" spans="1:14" s="56" customFormat="1" ht="15" customHeight="1">
      <c r="A18" s="65" t="s">
        <v>19</v>
      </c>
      <c r="B18" s="66" t="s">
        <v>185</v>
      </c>
      <c r="C18" s="67">
        <v>9</v>
      </c>
      <c r="D18" s="67">
        <v>3</v>
      </c>
      <c r="E18" s="67">
        <v>807</v>
      </c>
      <c r="F18" s="67">
        <v>309</v>
      </c>
      <c r="G18" s="67">
        <v>168</v>
      </c>
      <c r="H18" s="67">
        <v>64</v>
      </c>
      <c r="I18" s="67">
        <v>207</v>
      </c>
      <c r="J18" s="67">
        <v>111</v>
      </c>
      <c r="K18" s="67">
        <v>8876</v>
      </c>
      <c r="L18" s="67">
        <v>4739</v>
      </c>
      <c r="M18" s="67">
        <v>2615</v>
      </c>
      <c r="N18" s="67">
        <v>1452</v>
      </c>
    </row>
    <row r="19" spans="1:14" s="56" customFormat="1" ht="15" customHeight="1">
      <c r="A19" s="65" t="s">
        <v>20</v>
      </c>
      <c r="B19" s="66" t="s">
        <v>187</v>
      </c>
      <c r="C19" s="67">
        <v>4</v>
      </c>
      <c r="D19" s="67">
        <v>1</v>
      </c>
      <c r="E19" s="67">
        <v>239</v>
      </c>
      <c r="F19" s="67">
        <v>100</v>
      </c>
      <c r="G19" s="67">
        <v>60</v>
      </c>
      <c r="H19" s="67">
        <v>27</v>
      </c>
      <c r="I19" s="67">
        <v>54</v>
      </c>
      <c r="J19" s="67">
        <v>13</v>
      </c>
      <c r="K19" s="67">
        <v>1994</v>
      </c>
      <c r="L19" s="67">
        <v>567</v>
      </c>
      <c r="M19" s="67">
        <v>426</v>
      </c>
      <c r="N19" s="67">
        <v>130</v>
      </c>
    </row>
    <row r="20" spans="1:14" s="56" customFormat="1" ht="15" customHeight="1">
      <c r="A20" s="65" t="s">
        <v>21</v>
      </c>
      <c r="B20" s="66" t="s">
        <v>238</v>
      </c>
      <c r="C20" s="67">
        <v>15</v>
      </c>
      <c r="D20" s="67">
        <v>7</v>
      </c>
      <c r="E20" s="67">
        <v>1293</v>
      </c>
      <c r="F20" s="67">
        <v>622</v>
      </c>
      <c r="G20" s="67">
        <v>234</v>
      </c>
      <c r="H20" s="67">
        <v>128</v>
      </c>
      <c r="I20" s="67">
        <v>354</v>
      </c>
      <c r="J20" s="67">
        <v>185</v>
      </c>
      <c r="K20" s="67">
        <v>15017</v>
      </c>
      <c r="L20" s="67">
        <v>7126</v>
      </c>
      <c r="M20" s="67">
        <v>4121</v>
      </c>
      <c r="N20" s="67">
        <v>1776</v>
      </c>
    </row>
    <row r="21" spans="1:14" s="56" customFormat="1" ht="15" customHeight="1">
      <c r="A21" s="65" t="s">
        <v>22</v>
      </c>
      <c r="B21" s="66" t="s">
        <v>240</v>
      </c>
      <c r="C21" s="67">
        <v>9</v>
      </c>
      <c r="D21" s="67">
        <v>6</v>
      </c>
      <c r="E21" s="67">
        <v>940</v>
      </c>
      <c r="F21" s="67">
        <v>769</v>
      </c>
      <c r="G21" s="67">
        <v>164</v>
      </c>
      <c r="H21" s="67">
        <v>112</v>
      </c>
      <c r="I21" s="67">
        <v>259</v>
      </c>
      <c r="J21" s="67">
        <v>196</v>
      </c>
      <c r="K21" s="67">
        <v>10489</v>
      </c>
      <c r="L21" s="67">
        <v>7973</v>
      </c>
      <c r="M21" s="67">
        <v>2702</v>
      </c>
      <c r="N21" s="67">
        <v>2298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546</v>
      </c>
      <c r="F22" s="67">
        <v>364</v>
      </c>
      <c r="G22" s="67">
        <v>121</v>
      </c>
      <c r="H22" s="67">
        <v>69</v>
      </c>
      <c r="I22" s="67">
        <v>206</v>
      </c>
      <c r="J22" s="67">
        <v>184</v>
      </c>
      <c r="K22" s="67">
        <v>8715</v>
      </c>
      <c r="L22" s="67">
        <v>7685</v>
      </c>
      <c r="M22" s="67">
        <v>2423</v>
      </c>
      <c r="N22" s="67">
        <v>2179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227</v>
      </c>
      <c r="F23" s="67">
        <v>216</v>
      </c>
      <c r="G23" s="67">
        <v>58</v>
      </c>
      <c r="H23" s="67">
        <v>57</v>
      </c>
      <c r="I23" s="67">
        <v>103</v>
      </c>
      <c r="J23" s="67">
        <v>103</v>
      </c>
      <c r="K23" s="67">
        <v>3687</v>
      </c>
      <c r="L23" s="67">
        <v>3687</v>
      </c>
      <c r="M23" s="67">
        <v>749</v>
      </c>
      <c r="N23" s="67">
        <v>749</v>
      </c>
    </row>
    <row r="24" spans="1:14" s="56" customFormat="1" ht="15" customHeight="1">
      <c r="A24" s="65" t="s">
        <v>25</v>
      </c>
      <c r="B24" s="66" t="s">
        <v>193</v>
      </c>
      <c r="C24" s="67">
        <v>5</v>
      </c>
      <c r="D24" s="67">
        <v>3</v>
      </c>
      <c r="E24" s="67">
        <v>440</v>
      </c>
      <c r="F24" s="67">
        <v>245</v>
      </c>
      <c r="G24" s="67">
        <v>90</v>
      </c>
      <c r="H24" s="67">
        <v>58</v>
      </c>
      <c r="I24" s="67">
        <v>96</v>
      </c>
      <c r="J24" s="67">
        <v>77</v>
      </c>
      <c r="K24" s="67">
        <v>3866</v>
      </c>
      <c r="L24" s="67">
        <v>3077</v>
      </c>
      <c r="M24" s="67">
        <v>1139</v>
      </c>
      <c r="N24" s="67">
        <v>963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102</v>
      </c>
      <c r="F25" s="67">
        <v>102</v>
      </c>
      <c r="G25" s="67">
        <v>19</v>
      </c>
      <c r="H25" s="67">
        <v>19</v>
      </c>
      <c r="I25" s="67">
        <v>29</v>
      </c>
      <c r="J25" s="67">
        <v>29</v>
      </c>
      <c r="K25" s="67">
        <v>1094</v>
      </c>
      <c r="L25" s="67">
        <v>1094</v>
      </c>
      <c r="M25" s="67">
        <v>331</v>
      </c>
      <c r="N25" s="67">
        <v>331</v>
      </c>
    </row>
    <row r="26" spans="1:14" s="56" customFormat="1" ht="15" customHeight="1">
      <c r="A26" s="65" t="s">
        <v>27</v>
      </c>
      <c r="B26" s="66" t="s">
        <v>197</v>
      </c>
      <c r="C26" s="67">
        <v>4</v>
      </c>
      <c r="D26" s="67">
        <v>2</v>
      </c>
      <c r="E26" s="67">
        <v>515</v>
      </c>
      <c r="F26" s="67">
        <v>248</v>
      </c>
      <c r="G26" s="67">
        <v>104</v>
      </c>
      <c r="H26" s="67">
        <v>46</v>
      </c>
      <c r="I26" s="67">
        <v>155</v>
      </c>
      <c r="J26" s="67">
        <v>129</v>
      </c>
      <c r="K26" s="67">
        <v>6007</v>
      </c>
      <c r="L26" s="67">
        <v>5082</v>
      </c>
      <c r="M26" s="67">
        <v>1584</v>
      </c>
      <c r="N26" s="67">
        <v>1299</v>
      </c>
    </row>
    <row r="27" spans="1:14" s="56" customFormat="1" ht="15" customHeight="1">
      <c r="A27" s="65" t="s">
        <v>28</v>
      </c>
      <c r="B27" s="66" t="s">
        <v>199</v>
      </c>
      <c r="C27" s="67">
        <v>8</v>
      </c>
      <c r="D27" s="67">
        <v>5</v>
      </c>
      <c r="E27" s="67">
        <v>926</v>
      </c>
      <c r="F27" s="67">
        <v>544</v>
      </c>
      <c r="G27" s="67">
        <v>164</v>
      </c>
      <c r="H27" s="67">
        <v>101</v>
      </c>
      <c r="I27" s="67">
        <v>177</v>
      </c>
      <c r="J27" s="67">
        <v>145</v>
      </c>
      <c r="K27" s="67">
        <v>7377</v>
      </c>
      <c r="L27" s="67">
        <v>6104</v>
      </c>
      <c r="M27" s="67">
        <v>1987</v>
      </c>
      <c r="N27" s="67">
        <v>1570</v>
      </c>
    </row>
    <row r="28" spans="1:14" s="56" customFormat="1" ht="15" customHeight="1">
      <c r="A28" s="65" t="s">
        <v>29</v>
      </c>
      <c r="B28" s="66" t="s">
        <v>167</v>
      </c>
      <c r="C28" s="67">
        <v>8</v>
      </c>
      <c r="D28" s="67">
        <v>4</v>
      </c>
      <c r="E28" s="67">
        <v>1195</v>
      </c>
      <c r="F28" s="67">
        <v>653</v>
      </c>
      <c r="G28" s="67">
        <v>225</v>
      </c>
      <c r="H28" s="67">
        <v>112</v>
      </c>
      <c r="I28" s="67">
        <v>387</v>
      </c>
      <c r="J28" s="67">
        <v>272</v>
      </c>
      <c r="K28" s="67">
        <v>18963</v>
      </c>
      <c r="L28" s="67">
        <v>13124</v>
      </c>
      <c r="M28" s="67">
        <v>5114</v>
      </c>
      <c r="N28" s="67">
        <v>4169</v>
      </c>
    </row>
    <row r="29" spans="1:14" s="56" customFormat="1" ht="15" customHeight="1">
      <c r="A29" s="65" t="s">
        <v>30</v>
      </c>
      <c r="B29" s="66" t="s">
        <v>201</v>
      </c>
      <c r="C29" s="67">
        <v>7</v>
      </c>
      <c r="D29" s="67">
        <v>2</v>
      </c>
      <c r="E29" s="67">
        <v>709</v>
      </c>
      <c r="F29" s="67">
        <v>300</v>
      </c>
      <c r="G29" s="67">
        <v>137</v>
      </c>
      <c r="H29" s="67">
        <v>53</v>
      </c>
      <c r="I29" s="67">
        <v>219</v>
      </c>
      <c r="J29" s="67">
        <v>126</v>
      </c>
      <c r="K29" s="67">
        <v>9497</v>
      </c>
      <c r="L29" s="67">
        <v>5149</v>
      </c>
      <c r="M29" s="67">
        <v>2835</v>
      </c>
      <c r="N29" s="67">
        <v>1727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1485</v>
      </c>
      <c r="F30" s="67">
        <v>540</v>
      </c>
      <c r="G30" s="67">
        <v>280</v>
      </c>
      <c r="H30" s="67">
        <v>92</v>
      </c>
      <c r="I30" s="67">
        <v>334</v>
      </c>
      <c r="J30" s="67">
        <v>204</v>
      </c>
      <c r="K30" s="67">
        <v>14737</v>
      </c>
      <c r="L30" s="67">
        <v>8983</v>
      </c>
      <c r="M30" s="67">
        <v>4430</v>
      </c>
      <c r="N30" s="67">
        <v>2823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98</v>
      </c>
      <c r="F31" s="62">
        <f t="shared" si="2"/>
        <v>98</v>
      </c>
      <c r="G31" s="62">
        <f t="shared" si="2"/>
        <v>34</v>
      </c>
      <c r="H31" s="62">
        <f t="shared" si="2"/>
        <v>34</v>
      </c>
      <c r="I31" s="62">
        <f t="shared" si="2"/>
        <v>35</v>
      </c>
      <c r="J31" s="62">
        <f t="shared" si="2"/>
        <v>35</v>
      </c>
      <c r="K31" s="62">
        <f t="shared" si="2"/>
        <v>1297</v>
      </c>
      <c r="L31" s="62">
        <f t="shared" si="2"/>
        <v>1297</v>
      </c>
      <c r="M31" s="62">
        <f t="shared" si="2"/>
        <v>416</v>
      </c>
      <c r="N31" s="62">
        <f t="shared" si="2"/>
        <v>416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72</v>
      </c>
      <c r="F32" s="67">
        <v>72</v>
      </c>
      <c r="G32" s="67">
        <v>20</v>
      </c>
      <c r="H32" s="67">
        <v>20</v>
      </c>
      <c r="I32" s="67">
        <v>29</v>
      </c>
      <c r="J32" s="67">
        <v>29</v>
      </c>
      <c r="K32" s="67">
        <v>1143</v>
      </c>
      <c r="L32" s="67">
        <v>1143</v>
      </c>
      <c r="M32" s="67">
        <v>366</v>
      </c>
      <c r="N32" s="67">
        <v>366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26</v>
      </c>
      <c r="F33" s="71">
        <v>26</v>
      </c>
      <c r="G33" s="71">
        <v>14</v>
      </c>
      <c r="H33" s="71">
        <v>14</v>
      </c>
      <c r="I33" s="71">
        <v>6</v>
      </c>
      <c r="J33" s="71">
        <v>6</v>
      </c>
      <c r="K33" s="71">
        <v>154</v>
      </c>
      <c r="L33" s="71">
        <v>154</v>
      </c>
      <c r="M33" s="71">
        <v>50</v>
      </c>
      <c r="N33" s="71">
        <v>50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</sheetData>
  <sheetProtection/>
  <mergeCells count="11">
    <mergeCell ref="E4:F4"/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I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4.875" style="1" customWidth="1"/>
    <col min="2" max="2" width="12.625" style="1" customWidth="1"/>
    <col min="3" max="3" width="11.375" style="1" customWidth="1"/>
    <col min="4" max="4" width="11.125" style="1" customWidth="1"/>
    <col min="5" max="5" width="11.375" style="1" customWidth="1"/>
    <col min="6" max="6" width="12.875" style="1" customWidth="1"/>
    <col min="7" max="7" width="11.00390625" style="1" customWidth="1"/>
    <col min="8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7" ht="19.5" customHeight="1">
      <c r="A2" s="88" t="s">
        <v>81</v>
      </c>
      <c r="B2" s="88"/>
      <c r="C2" s="88"/>
      <c r="D2" s="88"/>
      <c r="E2" s="88"/>
      <c r="F2" s="88"/>
      <c r="G2" s="88"/>
    </row>
    <row r="3" spans="1:7" ht="19.5" customHeight="1">
      <c r="A3" s="87">
        <v>88</v>
      </c>
      <c r="B3" s="87"/>
      <c r="C3" s="87"/>
      <c r="D3" s="89" t="str">
        <f>"SY"&amp;A3+1911&amp;"-"&amp;A3+1912</f>
        <v>SY1999-2000</v>
      </c>
      <c r="E3" s="89"/>
      <c r="F3" s="89"/>
      <c r="G3" s="89"/>
    </row>
    <row r="4" spans="1:7" s="23" customFormat="1" ht="32.25" customHeight="1">
      <c r="A4" s="20"/>
      <c r="B4" s="21" t="s">
        <v>35</v>
      </c>
      <c r="C4" s="22" t="s">
        <v>36</v>
      </c>
      <c r="D4" s="22" t="s">
        <v>37</v>
      </c>
      <c r="E4" s="22" t="s">
        <v>94</v>
      </c>
      <c r="F4" s="22" t="s">
        <v>38</v>
      </c>
      <c r="G4" s="22" t="s">
        <v>39</v>
      </c>
    </row>
    <row r="5" spans="1:9" s="37" customFormat="1" ht="15" customHeight="1">
      <c r="A5" s="38" t="s">
        <v>40</v>
      </c>
      <c r="B5" s="39">
        <f>SUM(C5:G5)</f>
        <v>253</v>
      </c>
      <c r="C5" s="40">
        <v>7</v>
      </c>
      <c r="D5" s="40">
        <v>33</v>
      </c>
      <c r="E5" s="40">
        <v>69</v>
      </c>
      <c r="F5" s="40">
        <v>30</v>
      </c>
      <c r="G5" s="40">
        <v>114</v>
      </c>
      <c r="I5" s="74"/>
    </row>
    <row r="6" spans="1:9" s="37" customFormat="1" ht="15" customHeight="1">
      <c r="A6" s="41" t="s">
        <v>41</v>
      </c>
      <c r="B6" s="42">
        <f aca="true" t="shared" si="0" ref="B6:B30">SUM(C6:G6)</f>
        <v>28316</v>
      </c>
      <c r="C6" s="43">
        <f>C7+C8</f>
        <v>826</v>
      </c>
      <c r="D6" s="43">
        <f>D7+D8</f>
        <v>5201</v>
      </c>
      <c r="E6" s="43">
        <f>E7+E8</f>
        <v>7719</v>
      </c>
      <c r="F6" s="43">
        <f>F7+F8</f>
        <v>3733</v>
      </c>
      <c r="G6" s="43">
        <f>G7+G8</f>
        <v>10837</v>
      </c>
      <c r="I6" s="74"/>
    </row>
    <row r="7" spans="1:9" s="37" customFormat="1" ht="15" customHeight="1">
      <c r="A7" s="44" t="s">
        <v>42</v>
      </c>
      <c r="B7" s="45">
        <f t="shared" si="0"/>
        <v>12561</v>
      </c>
      <c r="C7" s="46">
        <v>370</v>
      </c>
      <c r="D7" s="46">
        <v>1830</v>
      </c>
      <c r="E7" s="46">
        <v>3927</v>
      </c>
      <c r="F7" s="46">
        <v>1340</v>
      </c>
      <c r="G7" s="46">
        <v>5094</v>
      </c>
      <c r="I7" s="74"/>
    </row>
    <row r="8" spans="1:9" s="37" customFormat="1" ht="15" customHeight="1">
      <c r="A8" s="44" t="s">
        <v>43</v>
      </c>
      <c r="B8" s="45">
        <f t="shared" si="0"/>
        <v>15755</v>
      </c>
      <c r="C8" s="46">
        <v>456</v>
      </c>
      <c r="D8" s="46">
        <v>3371</v>
      </c>
      <c r="E8" s="46">
        <v>3792</v>
      </c>
      <c r="F8" s="46">
        <v>2393</v>
      </c>
      <c r="G8" s="46">
        <v>5743</v>
      </c>
      <c r="I8" s="74"/>
    </row>
    <row r="9" spans="1:9" s="37" customFormat="1" ht="15" customHeight="1">
      <c r="A9" s="41" t="s">
        <v>44</v>
      </c>
      <c r="B9" s="42">
        <f t="shared" si="0"/>
        <v>5164</v>
      </c>
      <c r="C9" s="43">
        <f>C10+C11</f>
        <v>179</v>
      </c>
      <c r="D9" s="43">
        <f>D10+D11</f>
        <v>786</v>
      </c>
      <c r="E9" s="43">
        <f>E10+E11</f>
        <v>1487</v>
      </c>
      <c r="F9" s="43">
        <f>F10+F11</f>
        <v>396</v>
      </c>
      <c r="G9" s="43">
        <f>G10+G11</f>
        <v>2316</v>
      </c>
      <c r="I9" s="74"/>
    </row>
    <row r="10" spans="1:9" s="37" customFormat="1" ht="15" customHeight="1">
      <c r="A10" s="44" t="s">
        <v>45</v>
      </c>
      <c r="B10" s="45">
        <f t="shared" si="0"/>
        <v>1516</v>
      </c>
      <c r="C10" s="46">
        <v>61</v>
      </c>
      <c r="D10" s="46">
        <v>182</v>
      </c>
      <c r="E10" s="46">
        <v>477</v>
      </c>
      <c r="F10" s="46">
        <v>92</v>
      </c>
      <c r="G10" s="46">
        <v>704</v>
      </c>
      <c r="I10" s="74"/>
    </row>
    <row r="11" spans="1:9" s="37" customFormat="1" ht="15" customHeight="1">
      <c r="A11" s="44" t="s">
        <v>46</v>
      </c>
      <c r="B11" s="45">
        <f t="shared" si="0"/>
        <v>3648</v>
      </c>
      <c r="C11" s="46">
        <v>118</v>
      </c>
      <c r="D11" s="46">
        <v>604</v>
      </c>
      <c r="E11" s="46">
        <v>1010</v>
      </c>
      <c r="F11" s="46">
        <v>304</v>
      </c>
      <c r="G11" s="46">
        <v>1612</v>
      </c>
      <c r="I11" s="74"/>
    </row>
    <row r="12" spans="1:9" s="37" customFormat="1" ht="15" customHeight="1">
      <c r="A12" s="41" t="s">
        <v>47</v>
      </c>
      <c r="B12" s="42">
        <f t="shared" si="0"/>
        <v>7653</v>
      </c>
      <c r="C12" s="43">
        <f>C13+C14+C15</f>
        <v>231</v>
      </c>
      <c r="D12" s="43">
        <f>D13+D14+D15</f>
        <v>1627</v>
      </c>
      <c r="E12" s="43">
        <f>E13+E14+E15</f>
        <v>2986</v>
      </c>
      <c r="F12" s="43">
        <f>F13+F14+F15</f>
        <v>412</v>
      </c>
      <c r="G12" s="43">
        <f>G13+G14+G15</f>
        <v>2397</v>
      </c>
      <c r="I12" s="74"/>
    </row>
    <row r="13" spans="1:9" s="37" customFormat="1" ht="15" customHeight="1">
      <c r="A13" s="44" t="s">
        <v>48</v>
      </c>
      <c r="B13" s="45">
        <f t="shared" si="0"/>
        <v>2701</v>
      </c>
      <c r="C13" s="46">
        <v>76</v>
      </c>
      <c r="D13" s="46">
        <v>567</v>
      </c>
      <c r="E13" s="46">
        <v>1034</v>
      </c>
      <c r="F13" s="46">
        <v>174</v>
      </c>
      <c r="G13" s="46">
        <v>850</v>
      </c>
      <c r="I13" s="74"/>
    </row>
    <row r="14" spans="1:9" s="37" customFormat="1" ht="15" customHeight="1">
      <c r="A14" s="44" t="s">
        <v>49</v>
      </c>
      <c r="B14" s="45">
        <f t="shared" si="0"/>
        <v>2549</v>
      </c>
      <c r="C14" s="46">
        <v>78</v>
      </c>
      <c r="D14" s="46">
        <v>541</v>
      </c>
      <c r="E14" s="46">
        <v>997</v>
      </c>
      <c r="F14" s="46">
        <v>140</v>
      </c>
      <c r="G14" s="46">
        <v>793</v>
      </c>
      <c r="I14" s="74"/>
    </row>
    <row r="15" spans="1:9" s="37" customFormat="1" ht="15" customHeight="1">
      <c r="A15" s="44" t="s">
        <v>50</v>
      </c>
      <c r="B15" s="45">
        <f t="shared" si="0"/>
        <v>2403</v>
      </c>
      <c r="C15" s="46">
        <v>77</v>
      </c>
      <c r="D15" s="46">
        <v>519</v>
      </c>
      <c r="E15" s="46">
        <v>955</v>
      </c>
      <c r="F15" s="46">
        <v>98</v>
      </c>
      <c r="G15" s="46">
        <v>754</v>
      </c>
      <c r="I15" s="74"/>
    </row>
    <row r="16" spans="1:9" s="37" customFormat="1" ht="15" customHeight="1">
      <c r="A16" s="41" t="s">
        <v>51</v>
      </c>
      <c r="B16" s="42">
        <f t="shared" si="0"/>
        <v>331618</v>
      </c>
      <c r="C16" s="43">
        <f>C17+C18</f>
        <v>8482</v>
      </c>
      <c r="D16" s="43">
        <f>D17+D18</f>
        <v>71043</v>
      </c>
      <c r="E16" s="43">
        <f>E17+E18</f>
        <v>127518</v>
      </c>
      <c r="F16" s="43">
        <f>F17+F18</f>
        <v>15497</v>
      </c>
      <c r="G16" s="43">
        <f>G17+G18</f>
        <v>109078</v>
      </c>
      <c r="I16" s="74"/>
    </row>
    <row r="17" spans="1:9" s="37" customFormat="1" ht="15" customHeight="1">
      <c r="A17" s="44" t="s">
        <v>45</v>
      </c>
      <c r="B17" s="45">
        <f t="shared" si="0"/>
        <v>167286</v>
      </c>
      <c r="C17" s="46">
        <f aca="true" t="shared" si="1" ref="C17:G18">C20+C23+C26</f>
        <v>5346</v>
      </c>
      <c r="D17" s="46">
        <f t="shared" si="1"/>
        <v>34583</v>
      </c>
      <c r="E17" s="46">
        <f t="shared" si="1"/>
        <v>65981</v>
      </c>
      <c r="F17" s="46">
        <f t="shared" si="1"/>
        <v>7575</v>
      </c>
      <c r="G17" s="46">
        <f t="shared" si="1"/>
        <v>53801</v>
      </c>
      <c r="I17" s="74"/>
    </row>
    <row r="18" spans="1:9" s="37" customFormat="1" ht="15" customHeight="1">
      <c r="A18" s="44" t="s">
        <v>46</v>
      </c>
      <c r="B18" s="45">
        <f t="shared" si="0"/>
        <v>164332</v>
      </c>
      <c r="C18" s="46">
        <f t="shared" si="1"/>
        <v>3136</v>
      </c>
      <c r="D18" s="46">
        <f t="shared" si="1"/>
        <v>36460</v>
      </c>
      <c r="E18" s="46">
        <f t="shared" si="1"/>
        <v>61537</v>
      </c>
      <c r="F18" s="46">
        <f t="shared" si="1"/>
        <v>7922</v>
      </c>
      <c r="G18" s="46">
        <f t="shared" si="1"/>
        <v>55277</v>
      </c>
      <c r="I18" s="74"/>
    </row>
    <row r="19" spans="1:9" s="37" customFormat="1" ht="15" customHeight="1">
      <c r="A19" s="48" t="s">
        <v>52</v>
      </c>
      <c r="B19" s="49">
        <f t="shared" si="0"/>
        <v>118912</v>
      </c>
      <c r="C19" s="50">
        <f>C20+C21</f>
        <v>2970</v>
      </c>
      <c r="D19" s="50">
        <f>D20+D21</f>
        <v>25137</v>
      </c>
      <c r="E19" s="50">
        <f>E20+E21</f>
        <v>44593</v>
      </c>
      <c r="F19" s="50">
        <f>F20+F21</f>
        <v>6802</v>
      </c>
      <c r="G19" s="50">
        <f>G20+G21</f>
        <v>39410</v>
      </c>
      <c r="I19" s="74"/>
    </row>
    <row r="20" spans="1:9" s="37" customFormat="1" ht="15" customHeight="1">
      <c r="A20" s="44" t="s">
        <v>45</v>
      </c>
      <c r="B20" s="45">
        <f t="shared" si="0"/>
        <v>60302</v>
      </c>
      <c r="C20" s="46">
        <v>1826</v>
      </c>
      <c r="D20" s="46">
        <v>12469</v>
      </c>
      <c r="E20" s="46">
        <v>22945</v>
      </c>
      <c r="F20" s="46">
        <v>3369</v>
      </c>
      <c r="G20" s="46">
        <v>19693</v>
      </c>
      <c r="I20" s="74"/>
    </row>
    <row r="21" spans="1:9" s="37" customFormat="1" ht="15" customHeight="1">
      <c r="A21" s="44" t="s">
        <v>46</v>
      </c>
      <c r="B21" s="45">
        <f t="shared" si="0"/>
        <v>58610</v>
      </c>
      <c r="C21" s="46">
        <v>1144</v>
      </c>
      <c r="D21" s="46">
        <v>12668</v>
      </c>
      <c r="E21" s="46">
        <v>21648</v>
      </c>
      <c r="F21" s="46">
        <v>3433</v>
      </c>
      <c r="G21" s="46">
        <v>19717</v>
      </c>
      <c r="I21" s="74"/>
    </row>
    <row r="22" spans="1:9" s="37" customFormat="1" ht="15" customHeight="1">
      <c r="A22" s="48" t="s">
        <v>155</v>
      </c>
      <c r="B22" s="49">
        <f t="shared" si="0"/>
        <v>109831</v>
      </c>
      <c r="C22" s="50">
        <f>C23+C24</f>
        <v>2810</v>
      </c>
      <c r="D22" s="50">
        <f>D23+D24</f>
        <v>23839</v>
      </c>
      <c r="E22" s="50">
        <f>E23+E24</f>
        <v>42541</v>
      </c>
      <c r="F22" s="50">
        <f>F23+F24</f>
        <v>5122</v>
      </c>
      <c r="G22" s="50">
        <f>G23+G24</f>
        <v>35519</v>
      </c>
      <c r="I22" s="74"/>
    </row>
    <row r="23" spans="1:9" s="37" customFormat="1" ht="15" customHeight="1">
      <c r="A23" s="44" t="s">
        <v>45</v>
      </c>
      <c r="B23" s="45">
        <f t="shared" si="0"/>
        <v>55590</v>
      </c>
      <c r="C23" s="46">
        <v>1802</v>
      </c>
      <c r="D23" s="46">
        <v>11599</v>
      </c>
      <c r="E23" s="46">
        <v>22208</v>
      </c>
      <c r="F23" s="46">
        <v>2502</v>
      </c>
      <c r="G23" s="46">
        <v>17479</v>
      </c>
      <c r="I23" s="74"/>
    </row>
    <row r="24" spans="1:9" s="37" customFormat="1" ht="15" customHeight="1">
      <c r="A24" s="44" t="s">
        <v>46</v>
      </c>
      <c r="B24" s="45">
        <f t="shared" si="0"/>
        <v>54241</v>
      </c>
      <c r="C24" s="46">
        <v>1008</v>
      </c>
      <c r="D24" s="46">
        <v>12240</v>
      </c>
      <c r="E24" s="46">
        <v>20333</v>
      </c>
      <c r="F24" s="46">
        <v>2620</v>
      </c>
      <c r="G24" s="46">
        <v>18040</v>
      </c>
      <c r="I24" s="74"/>
    </row>
    <row r="25" spans="1:9" s="37" customFormat="1" ht="15" customHeight="1">
      <c r="A25" s="48" t="s">
        <v>156</v>
      </c>
      <c r="B25" s="49">
        <f t="shared" si="0"/>
        <v>102875</v>
      </c>
      <c r="C25" s="50">
        <f>C26+C27</f>
        <v>2702</v>
      </c>
      <c r="D25" s="50">
        <f>D26+D27</f>
        <v>22067</v>
      </c>
      <c r="E25" s="50">
        <f>E26+E27</f>
        <v>40384</v>
      </c>
      <c r="F25" s="50">
        <f>F26+F27</f>
        <v>3573</v>
      </c>
      <c r="G25" s="50">
        <f>G26+G27</f>
        <v>34149</v>
      </c>
      <c r="I25" s="74"/>
    </row>
    <row r="26" spans="1:9" s="37" customFormat="1" ht="15" customHeight="1">
      <c r="A26" s="44" t="s">
        <v>45</v>
      </c>
      <c r="B26" s="45">
        <f t="shared" si="0"/>
        <v>51394</v>
      </c>
      <c r="C26" s="46">
        <v>1718</v>
      </c>
      <c r="D26" s="46">
        <v>10515</v>
      </c>
      <c r="E26" s="46">
        <v>20828</v>
      </c>
      <c r="F26" s="46">
        <v>1704</v>
      </c>
      <c r="G26" s="46">
        <v>16629</v>
      </c>
      <c r="I26" s="74"/>
    </row>
    <row r="27" spans="1:9" s="37" customFormat="1" ht="15" customHeight="1">
      <c r="A27" s="44" t="s">
        <v>46</v>
      </c>
      <c r="B27" s="45">
        <f t="shared" si="0"/>
        <v>51481</v>
      </c>
      <c r="C27" s="46">
        <v>984</v>
      </c>
      <c r="D27" s="46">
        <v>11552</v>
      </c>
      <c r="E27" s="46">
        <v>19556</v>
      </c>
      <c r="F27" s="46">
        <v>1869</v>
      </c>
      <c r="G27" s="46">
        <v>17520</v>
      </c>
      <c r="I27" s="74"/>
    </row>
    <row r="28" spans="1:9" s="37" customFormat="1" ht="27.75" customHeight="1">
      <c r="A28" s="48" t="s">
        <v>82</v>
      </c>
      <c r="B28" s="42">
        <f t="shared" si="0"/>
        <v>89575</v>
      </c>
      <c r="C28" s="43">
        <f>C29+C30</f>
        <v>2622</v>
      </c>
      <c r="D28" s="43">
        <f>D29+D30</f>
        <v>20566</v>
      </c>
      <c r="E28" s="43">
        <f>E29+E30</f>
        <v>38273</v>
      </c>
      <c r="F28" s="43">
        <f>F29+F30</f>
        <v>2318</v>
      </c>
      <c r="G28" s="43">
        <f>G29+G30</f>
        <v>25796</v>
      </c>
      <c r="I28" s="74"/>
    </row>
    <row r="29" spans="1:9" s="37" customFormat="1" ht="15" customHeight="1">
      <c r="A29" s="44" t="s">
        <v>45</v>
      </c>
      <c r="B29" s="45">
        <f t="shared" si="0"/>
        <v>45012</v>
      </c>
      <c r="C29" s="75">
        <v>1661</v>
      </c>
      <c r="D29" s="46">
        <v>9665</v>
      </c>
      <c r="E29" s="46">
        <v>20031</v>
      </c>
      <c r="F29" s="46">
        <v>1118</v>
      </c>
      <c r="G29" s="46">
        <v>12537</v>
      </c>
      <c r="I29" s="74"/>
    </row>
    <row r="30" spans="1:9" s="37" customFormat="1" ht="15" customHeight="1">
      <c r="A30" s="52" t="s">
        <v>46</v>
      </c>
      <c r="B30" s="53">
        <f t="shared" si="0"/>
        <v>44563</v>
      </c>
      <c r="C30" s="76">
        <v>961</v>
      </c>
      <c r="D30" s="54">
        <v>10901</v>
      </c>
      <c r="E30" s="54">
        <v>18242</v>
      </c>
      <c r="F30" s="54">
        <v>1200</v>
      </c>
      <c r="G30" s="54">
        <v>13259</v>
      </c>
      <c r="I30" s="74"/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</sheetData>
  <sheetProtection/>
  <mergeCells count="4">
    <mergeCell ref="A1:G1"/>
    <mergeCell ref="A2:G2"/>
    <mergeCell ref="A3:C3"/>
    <mergeCell ref="D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4.75390625" style="2" customWidth="1"/>
    <col min="3" max="3" width="7.375" style="2" customWidth="1"/>
    <col min="4" max="4" width="6.75390625" style="2" customWidth="1"/>
    <col min="5" max="5" width="7.50390625" style="2" customWidth="1"/>
    <col min="6" max="6" width="6.75390625" style="2" customWidth="1"/>
    <col min="7" max="7" width="7.25390625" style="2" customWidth="1"/>
    <col min="8" max="8" width="7.625" style="2" customWidth="1"/>
    <col min="9" max="10" width="7.25390625" style="2" customWidth="1"/>
    <col min="11" max="11" width="8.75390625" style="2" customWidth="1"/>
    <col min="12" max="12" width="7.875" style="2" customWidth="1"/>
    <col min="13" max="13" width="7.75390625" style="2" customWidth="1"/>
    <col min="14" max="14" width="7.50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88</v>
      </c>
      <c r="B3" s="87"/>
      <c r="C3" s="87"/>
      <c r="D3" s="87"/>
      <c r="E3" s="87"/>
      <c r="F3" s="87"/>
      <c r="G3" s="87"/>
      <c r="H3" s="89" t="str">
        <f>"SY"&amp;A3+1911&amp;"-"&amp;A3+1912</f>
        <v>SY1999-2000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92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5" s="56" customFormat="1" ht="15" customHeight="1">
      <c r="A6" s="60" t="s">
        <v>7</v>
      </c>
      <c r="B6" s="61" t="s">
        <v>228</v>
      </c>
      <c r="C6" s="62">
        <f aca="true" t="shared" si="0" ref="C6:N6">C7+C31</f>
        <v>253</v>
      </c>
      <c r="D6" s="62">
        <f t="shared" si="0"/>
        <v>139</v>
      </c>
      <c r="E6" s="62">
        <f t="shared" si="0"/>
        <v>28316</v>
      </c>
      <c r="F6" s="62">
        <f t="shared" si="0"/>
        <v>17479</v>
      </c>
      <c r="G6" s="62">
        <f t="shared" si="0"/>
        <v>5164</v>
      </c>
      <c r="H6" s="62">
        <f t="shared" si="0"/>
        <v>2848</v>
      </c>
      <c r="I6" s="62">
        <f t="shared" si="0"/>
        <v>7653</v>
      </c>
      <c r="J6" s="62">
        <f t="shared" si="0"/>
        <v>5256</v>
      </c>
      <c r="K6" s="62">
        <f t="shared" si="0"/>
        <v>331618</v>
      </c>
      <c r="L6" s="62">
        <f t="shared" si="0"/>
        <v>222540</v>
      </c>
      <c r="M6" s="62">
        <f t="shared" si="0"/>
        <v>89575</v>
      </c>
      <c r="N6" s="62">
        <f t="shared" si="0"/>
        <v>63779</v>
      </c>
      <c r="O6" s="73"/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251</v>
      </c>
      <c r="D7" s="62">
        <f t="shared" si="1"/>
        <v>137</v>
      </c>
      <c r="E7" s="62">
        <f t="shared" si="1"/>
        <v>28220</v>
      </c>
      <c r="F7" s="62">
        <f t="shared" si="1"/>
        <v>17383</v>
      </c>
      <c r="G7" s="62">
        <f t="shared" si="1"/>
        <v>5134</v>
      </c>
      <c r="H7" s="62">
        <f t="shared" si="1"/>
        <v>2818</v>
      </c>
      <c r="I7" s="62">
        <f t="shared" si="1"/>
        <v>7617</v>
      </c>
      <c r="J7" s="62">
        <f t="shared" si="1"/>
        <v>5220</v>
      </c>
      <c r="K7" s="62">
        <f t="shared" si="1"/>
        <v>330300</v>
      </c>
      <c r="L7" s="62">
        <f t="shared" si="1"/>
        <v>221222</v>
      </c>
      <c r="M7" s="62">
        <f t="shared" si="1"/>
        <v>89164</v>
      </c>
      <c r="N7" s="62">
        <f t="shared" si="1"/>
        <v>63368</v>
      </c>
    </row>
    <row r="8" spans="1:14" s="56" customFormat="1" ht="15" customHeight="1">
      <c r="A8" s="65" t="s">
        <v>9</v>
      </c>
      <c r="B8" s="66" t="s">
        <v>165</v>
      </c>
      <c r="C8" s="67">
        <v>44</v>
      </c>
      <c r="D8" s="67">
        <v>23</v>
      </c>
      <c r="E8" s="67">
        <v>5714</v>
      </c>
      <c r="F8" s="67">
        <v>3836</v>
      </c>
      <c r="G8" s="67">
        <v>1089</v>
      </c>
      <c r="H8" s="67">
        <v>618</v>
      </c>
      <c r="I8" s="67">
        <v>1605</v>
      </c>
      <c r="J8" s="67">
        <v>1167</v>
      </c>
      <c r="K8" s="67">
        <v>73354</v>
      </c>
      <c r="L8" s="67">
        <v>51913</v>
      </c>
      <c r="M8" s="67">
        <v>20960</v>
      </c>
      <c r="N8" s="67">
        <v>15080</v>
      </c>
    </row>
    <row r="9" spans="1:14" s="56" customFormat="1" ht="15" customHeight="1">
      <c r="A9" s="65" t="s">
        <v>10</v>
      </c>
      <c r="B9" s="66" t="s">
        <v>171</v>
      </c>
      <c r="C9" s="67">
        <v>18</v>
      </c>
      <c r="D9" s="67">
        <v>12</v>
      </c>
      <c r="E9" s="67">
        <v>2258</v>
      </c>
      <c r="F9" s="67">
        <v>1693</v>
      </c>
      <c r="G9" s="67">
        <v>370</v>
      </c>
      <c r="H9" s="67">
        <v>235</v>
      </c>
      <c r="I9" s="67">
        <v>765</v>
      </c>
      <c r="J9" s="67">
        <v>564</v>
      </c>
      <c r="K9" s="67">
        <v>33044</v>
      </c>
      <c r="L9" s="67">
        <v>23314</v>
      </c>
      <c r="M9" s="67">
        <v>9115</v>
      </c>
      <c r="N9" s="67">
        <v>6851</v>
      </c>
    </row>
    <row r="10" spans="1:14" s="56" customFormat="1" ht="15" customHeight="1">
      <c r="A10" s="65" t="s">
        <v>11</v>
      </c>
      <c r="B10" s="66" t="s">
        <v>234</v>
      </c>
      <c r="C10" s="67">
        <v>36</v>
      </c>
      <c r="D10" s="67">
        <v>20</v>
      </c>
      <c r="E10" s="67">
        <v>4487</v>
      </c>
      <c r="F10" s="67">
        <v>2903</v>
      </c>
      <c r="G10" s="67">
        <v>670</v>
      </c>
      <c r="H10" s="67">
        <v>354</v>
      </c>
      <c r="I10" s="67">
        <v>906</v>
      </c>
      <c r="J10" s="67">
        <v>563</v>
      </c>
      <c r="K10" s="67">
        <v>38042</v>
      </c>
      <c r="L10" s="67">
        <v>22940</v>
      </c>
      <c r="M10" s="67">
        <v>9532</v>
      </c>
      <c r="N10" s="67">
        <v>5754</v>
      </c>
    </row>
    <row r="11" spans="1:14" s="56" customFormat="1" ht="15" customHeight="1">
      <c r="A11" s="65" t="s">
        <v>12</v>
      </c>
      <c r="B11" s="66" t="s">
        <v>173</v>
      </c>
      <c r="C11" s="67">
        <v>4</v>
      </c>
      <c r="D11" s="67">
        <v>3</v>
      </c>
      <c r="E11" s="67">
        <v>377</v>
      </c>
      <c r="F11" s="67">
        <v>302</v>
      </c>
      <c r="G11" s="67">
        <v>77</v>
      </c>
      <c r="H11" s="67">
        <v>58</v>
      </c>
      <c r="I11" s="67">
        <v>152</v>
      </c>
      <c r="J11" s="67">
        <v>133</v>
      </c>
      <c r="K11" s="67">
        <v>6430</v>
      </c>
      <c r="L11" s="67">
        <v>5579</v>
      </c>
      <c r="M11" s="67">
        <v>1937</v>
      </c>
      <c r="N11" s="67">
        <v>1755</v>
      </c>
    </row>
    <row r="12" spans="1:14" s="56" customFormat="1" ht="15" customHeight="1">
      <c r="A12" s="65" t="s">
        <v>13</v>
      </c>
      <c r="B12" s="66" t="s">
        <v>175</v>
      </c>
      <c r="C12" s="67">
        <v>14</v>
      </c>
      <c r="D12" s="67">
        <v>8</v>
      </c>
      <c r="E12" s="67">
        <v>1646</v>
      </c>
      <c r="F12" s="67">
        <v>945</v>
      </c>
      <c r="G12" s="67">
        <v>288</v>
      </c>
      <c r="H12" s="67">
        <v>149</v>
      </c>
      <c r="I12" s="67">
        <v>477</v>
      </c>
      <c r="J12" s="67">
        <v>310</v>
      </c>
      <c r="K12" s="67">
        <v>21413</v>
      </c>
      <c r="L12" s="67">
        <v>14331</v>
      </c>
      <c r="M12" s="67">
        <v>4876</v>
      </c>
      <c r="N12" s="67">
        <v>3847</v>
      </c>
    </row>
    <row r="13" spans="1:14" s="56" customFormat="1" ht="15" customHeight="1">
      <c r="A13" s="65" t="s">
        <v>14</v>
      </c>
      <c r="B13" s="66" t="s">
        <v>177</v>
      </c>
      <c r="C13" s="67">
        <v>4</v>
      </c>
      <c r="D13" s="67">
        <v>3</v>
      </c>
      <c r="E13" s="67">
        <v>418</v>
      </c>
      <c r="F13" s="67">
        <v>347</v>
      </c>
      <c r="G13" s="67">
        <v>68</v>
      </c>
      <c r="H13" s="67">
        <v>58</v>
      </c>
      <c r="I13" s="67">
        <v>140</v>
      </c>
      <c r="J13" s="67">
        <v>115</v>
      </c>
      <c r="K13" s="67">
        <v>5857</v>
      </c>
      <c r="L13" s="67">
        <v>4938</v>
      </c>
      <c r="M13" s="67">
        <v>1307</v>
      </c>
      <c r="N13" s="67">
        <v>1307</v>
      </c>
    </row>
    <row r="14" spans="1:14" s="56" customFormat="1" ht="15" customHeight="1">
      <c r="A14" s="65" t="s">
        <v>15</v>
      </c>
      <c r="B14" s="66" t="s">
        <v>179</v>
      </c>
      <c r="C14" s="67">
        <v>8</v>
      </c>
      <c r="D14" s="67">
        <v>5</v>
      </c>
      <c r="E14" s="67">
        <v>879</v>
      </c>
      <c r="F14" s="67">
        <v>532</v>
      </c>
      <c r="G14" s="67">
        <v>169</v>
      </c>
      <c r="H14" s="67">
        <v>95</v>
      </c>
      <c r="I14" s="67">
        <v>163</v>
      </c>
      <c r="J14" s="67">
        <v>114</v>
      </c>
      <c r="K14" s="67">
        <v>6797</v>
      </c>
      <c r="L14" s="67">
        <v>4656</v>
      </c>
      <c r="M14" s="67">
        <v>1530</v>
      </c>
      <c r="N14" s="67">
        <v>1127</v>
      </c>
    </row>
    <row r="15" spans="1:14" s="56" customFormat="1" ht="15" customHeight="1">
      <c r="A15" s="65" t="s">
        <v>16</v>
      </c>
      <c r="B15" s="66" t="s">
        <v>236</v>
      </c>
      <c r="C15" s="67">
        <v>13</v>
      </c>
      <c r="D15" s="67">
        <v>5</v>
      </c>
      <c r="E15" s="67">
        <v>1424</v>
      </c>
      <c r="F15" s="67">
        <v>448</v>
      </c>
      <c r="G15" s="67">
        <v>314</v>
      </c>
      <c r="H15" s="67">
        <v>89</v>
      </c>
      <c r="I15" s="67">
        <v>316</v>
      </c>
      <c r="J15" s="67">
        <v>119</v>
      </c>
      <c r="K15" s="67">
        <v>14452</v>
      </c>
      <c r="L15" s="67">
        <v>4874</v>
      </c>
      <c r="M15" s="67">
        <v>2856</v>
      </c>
      <c r="N15" s="67">
        <v>1238</v>
      </c>
    </row>
    <row r="16" spans="1:14" s="56" customFormat="1" ht="15" customHeight="1">
      <c r="A16" s="65" t="s">
        <v>17</v>
      </c>
      <c r="B16" s="66" t="s">
        <v>181</v>
      </c>
      <c r="C16" s="67">
        <v>8</v>
      </c>
      <c r="D16" s="67">
        <v>5</v>
      </c>
      <c r="E16" s="67">
        <v>782</v>
      </c>
      <c r="F16" s="67">
        <v>525</v>
      </c>
      <c r="G16" s="67">
        <v>153</v>
      </c>
      <c r="H16" s="67">
        <v>111</v>
      </c>
      <c r="I16" s="67">
        <v>275</v>
      </c>
      <c r="J16" s="67">
        <v>208</v>
      </c>
      <c r="K16" s="67">
        <v>12314</v>
      </c>
      <c r="L16" s="67">
        <v>9291</v>
      </c>
      <c r="M16" s="67">
        <v>3394</v>
      </c>
      <c r="N16" s="67">
        <v>2535</v>
      </c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367</v>
      </c>
      <c r="F17" s="67">
        <v>367</v>
      </c>
      <c r="G17" s="67">
        <v>89</v>
      </c>
      <c r="H17" s="67">
        <v>89</v>
      </c>
      <c r="I17" s="67">
        <v>87</v>
      </c>
      <c r="J17" s="67">
        <v>87</v>
      </c>
      <c r="K17" s="67">
        <v>3349</v>
      </c>
      <c r="L17" s="67">
        <v>3349</v>
      </c>
      <c r="M17" s="67">
        <v>879</v>
      </c>
      <c r="N17" s="67">
        <v>879</v>
      </c>
    </row>
    <row r="18" spans="1:14" s="56" customFormat="1" ht="15" customHeight="1">
      <c r="A18" s="65" t="s">
        <v>19</v>
      </c>
      <c r="B18" s="66" t="s">
        <v>185</v>
      </c>
      <c r="C18" s="67">
        <v>10</v>
      </c>
      <c r="D18" s="67">
        <v>4</v>
      </c>
      <c r="E18" s="67">
        <v>853</v>
      </c>
      <c r="F18" s="67">
        <v>372</v>
      </c>
      <c r="G18" s="67">
        <v>184</v>
      </c>
      <c r="H18" s="67">
        <v>76</v>
      </c>
      <c r="I18" s="67">
        <v>217</v>
      </c>
      <c r="J18" s="67">
        <v>112</v>
      </c>
      <c r="K18" s="67">
        <v>9184</v>
      </c>
      <c r="L18" s="67">
        <v>4659</v>
      </c>
      <c r="M18" s="67">
        <v>2710</v>
      </c>
      <c r="N18" s="67">
        <v>1545</v>
      </c>
    </row>
    <row r="19" spans="1:14" s="56" customFormat="1" ht="15" customHeight="1">
      <c r="A19" s="65" t="s">
        <v>20</v>
      </c>
      <c r="B19" s="66" t="s">
        <v>187</v>
      </c>
      <c r="C19" s="67">
        <v>4</v>
      </c>
      <c r="D19" s="67">
        <v>1</v>
      </c>
      <c r="E19" s="67">
        <v>238</v>
      </c>
      <c r="F19" s="67">
        <v>98</v>
      </c>
      <c r="G19" s="67">
        <v>42</v>
      </c>
      <c r="H19" s="67">
        <v>9</v>
      </c>
      <c r="I19" s="67">
        <v>62</v>
      </c>
      <c r="J19" s="67">
        <v>14</v>
      </c>
      <c r="K19" s="67">
        <v>2258</v>
      </c>
      <c r="L19" s="67">
        <v>577</v>
      </c>
      <c r="M19" s="67">
        <v>476</v>
      </c>
      <c r="N19" s="67">
        <v>160</v>
      </c>
    </row>
    <row r="20" spans="1:14" s="56" customFormat="1" ht="15" customHeight="1">
      <c r="A20" s="65" t="s">
        <v>21</v>
      </c>
      <c r="B20" s="66" t="s">
        <v>238</v>
      </c>
      <c r="C20" s="67">
        <v>15</v>
      </c>
      <c r="D20" s="67">
        <v>7</v>
      </c>
      <c r="E20" s="67">
        <v>1323</v>
      </c>
      <c r="F20" s="67">
        <v>644</v>
      </c>
      <c r="G20" s="67">
        <v>218</v>
      </c>
      <c r="H20" s="67">
        <v>125</v>
      </c>
      <c r="I20" s="67">
        <v>376</v>
      </c>
      <c r="J20" s="67">
        <v>204</v>
      </c>
      <c r="K20" s="67">
        <v>15917</v>
      </c>
      <c r="L20" s="67">
        <v>7775</v>
      </c>
      <c r="M20" s="67">
        <v>4192</v>
      </c>
      <c r="N20" s="67">
        <v>1940</v>
      </c>
    </row>
    <row r="21" spans="1:14" s="56" customFormat="1" ht="15" customHeight="1">
      <c r="A21" s="65" t="s">
        <v>22</v>
      </c>
      <c r="B21" s="66" t="s">
        <v>240</v>
      </c>
      <c r="C21" s="67">
        <v>10</v>
      </c>
      <c r="D21" s="67">
        <v>7</v>
      </c>
      <c r="E21" s="67">
        <v>1014</v>
      </c>
      <c r="F21" s="67">
        <v>844</v>
      </c>
      <c r="G21" s="67">
        <v>173</v>
      </c>
      <c r="H21" s="67">
        <v>125</v>
      </c>
      <c r="I21" s="67">
        <v>290</v>
      </c>
      <c r="J21" s="67">
        <v>212</v>
      </c>
      <c r="K21" s="67">
        <v>11477</v>
      </c>
      <c r="L21" s="67">
        <v>8440</v>
      </c>
      <c r="M21" s="67">
        <v>2928</v>
      </c>
      <c r="N21" s="67">
        <v>2453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519</v>
      </c>
      <c r="F22" s="67">
        <v>357</v>
      </c>
      <c r="G22" s="67">
        <v>120</v>
      </c>
      <c r="H22" s="67">
        <v>67</v>
      </c>
      <c r="I22" s="67">
        <v>202</v>
      </c>
      <c r="J22" s="67">
        <v>179</v>
      </c>
      <c r="K22" s="67">
        <v>8492</v>
      </c>
      <c r="L22" s="67">
        <v>7494</v>
      </c>
      <c r="M22" s="67">
        <v>2691</v>
      </c>
      <c r="N22" s="67">
        <v>2432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227</v>
      </c>
      <c r="F23" s="67">
        <v>214</v>
      </c>
      <c r="G23" s="67">
        <v>63</v>
      </c>
      <c r="H23" s="67">
        <v>60</v>
      </c>
      <c r="I23" s="67">
        <v>114</v>
      </c>
      <c r="J23" s="67">
        <v>114</v>
      </c>
      <c r="K23" s="67">
        <v>3831</v>
      </c>
      <c r="L23" s="67">
        <v>3831</v>
      </c>
      <c r="M23" s="67">
        <v>975</v>
      </c>
      <c r="N23" s="67">
        <v>975</v>
      </c>
    </row>
    <row r="24" spans="1:14" s="56" customFormat="1" ht="15" customHeight="1">
      <c r="A24" s="65" t="s">
        <v>25</v>
      </c>
      <c r="B24" s="66" t="s">
        <v>193</v>
      </c>
      <c r="C24" s="67">
        <v>5</v>
      </c>
      <c r="D24" s="67">
        <v>3</v>
      </c>
      <c r="E24" s="67">
        <v>442</v>
      </c>
      <c r="F24" s="67">
        <v>249</v>
      </c>
      <c r="G24" s="67">
        <v>91</v>
      </c>
      <c r="H24" s="67">
        <v>56</v>
      </c>
      <c r="I24" s="67">
        <v>99</v>
      </c>
      <c r="J24" s="67">
        <v>77</v>
      </c>
      <c r="K24" s="67">
        <v>3985</v>
      </c>
      <c r="L24" s="67">
        <v>3046</v>
      </c>
      <c r="M24" s="67">
        <v>1198</v>
      </c>
      <c r="N24" s="67">
        <v>979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108</v>
      </c>
      <c r="F25" s="67">
        <v>108</v>
      </c>
      <c r="G25" s="67">
        <v>20</v>
      </c>
      <c r="H25" s="67">
        <v>20</v>
      </c>
      <c r="I25" s="67">
        <v>30</v>
      </c>
      <c r="J25" s="67">
        <v>30</v>
      </c>
      <c r="K25" s="67">
        <v>1082</v>
      </c>
      <c r="L25" s="67">
        <v>1082</v>
      </c>
      <c r="M25" s="67">
        <v>346</v>
      </c>
      <c r="N25" s="67">
        <v>346</v>
      </c>
    </row>
    <row r="26" spans="1:14" s="56" customFormat="1" ht="15" customHeight="1">
      <c r="A26" s="65" t="s">
        <v>27</v>
      </c>
      <c r="B26" s="66" t="s">
        <v>197</v>
      </c>
      <c r="C26" s="67">
        <v>5</v>
      </c>
      <c r="D26" s="67">
        <v>3</v>
      </c>
      <c r="E26" s="67">
        <v>581</v>
      </c>
      <c r="F26" s="67">
        <v>318</v>
      </c>
      <c r="G26" s="67">
        <v>114</v>
      </c>
      <c r="H26" s="67">
        <v>54</v>
      </c>
      <c r="I26" s="67">
        <v>163</v>
      </c>
      <c r="J26" s="67">
        <v>135</v>
      </c>
      <c r="K26" s="67">
        <v>6172</v>
      </c>
      <c r="L26" s="67">
        <v>5176</v>
      </c>
      <c r="M26" s="67">
        <v>1818</v>
      </c>
      <c r="N26" s="67">
        <v>1595</v>
      </c>
    </row>
    <row r="27" spans="1:14" s="56" customFormat="1" ht="15" customHeight="1">
      <c r="A27" s="65" t="s">
        <v>28</v>
      </c>
      <c r="B27" s="66" t="s">
        <v>199</v>
      </c>
      <c r="C27" s="67">
        <v>8</v>
      </c>
      <c r="D27" s="67">
        <v>5</v>
      </c>
      <c r="E27" s="67">
        <v>1028</v>
      </c>
      <c r="F27" s="67">
        <v>654</v>
      </c>
      <c r="G27" s="67">
        <v>166</v>
      </c>
      <c r="H27" s="67">
        <v>101</v>
      </c>
      <c r="I27" s="67">
        <v>187</v>
      </c>
      <c r="J27" s="67">
        <v>152</v>
      </c>
      <c r="K27" s="67">
        <v>7686</v>
      </c>
      <c r="L27" s="67">
        <v>6289</v>
      </c>
      <c r="M27" s="67">
        <v>2278</v>
      </c>
      <c r="N27" s="67">
        <v>1862</v>
      </c>
    </row>
    <row r="28" spans="1:14" s="56" customFormat="1" ht="15" customHeight="1">
      <c r="A28" s="65" t="s">
        <v>29</v>
      </c>
      <c r="B28" s="66" t="s">
        <v>167</v>
      </c>
      <c r="C28" s="67">
        <v>9</v>
      </c>
      <c r="D28" s="67">
        <v>5</v>
      </c>
      <c r="E28" s="67">
        <v>1349</v>
      </c>
      <c r="F28" s="67">
        <v>796</v>
      </c>
      <c r="G28" s="67">
        <v>236</v>
      </c>
      <c r="H28" s="67">
        <v>126</v>
      </c>
      <c r="I28" s="67">
        <v>417</v>
      </c>
      <c r="J28" s="67">
        <v>280</v>
      </c>
      <c r="K28" s="67">
        <v>20523</v>
      </c>
      <c r="L28" s="67">
        <v>13626</v>
      </c>
      <c r="M28" s="67">
        <v>5687</v>
      </c>
      <c r="N28" s="67">
        <v>4080</v>
      </c>
    </row>
    <row r="29" spans="1:14" s="56" customFormat="1" ht="15" customHeight="1">
      <c r="A29" s="65" t="s">
        <v>30</v>
      </c>
      <c r="B29" s="66" t="s">
        <v>201</v>
      </c>
      <c r="C29" s="67">
        <v>7</v>
      </c>
      <c r="D29" s="67">
        <v>2</v>
      </c>
      <c r="E29" s="67">
        <v>716</v>
      </c>
      <c r="F29" s="67">
        <v>295</v>
      </c>
      <c r="G29" s="67">
        <v>137</v>
      </c>
      <c r="H29" s="67">
        <v>52</v>
      </c>
      <c r="I29" s="67">
        <v>225</v>
      </c>
      <c r="J29" s="67">
        <v>126</v>
      </c>
      <c r="K29" s="67">
        <v>9616</v>
      </c>
      <c r="L29" s="67">
        <v>5075</v>
      </c>
      <c r="M29" s="67">
        <v>2940</v>
      </c>
      <c r="N29" s="67">
        <v>1655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1470</v>
      </c>
      <c r="F30" s="67">
        <v>536</v>
      </c>
      <c r="G30" s="67">
        <v>283</v>
      </c>
      <c r="H30" s="67">
        <v>91</v>
      </c>
      <c r="I30" s="67">
        <v>349</v>
      </c>
      <c r="J30" s="67">
        <v>205</v>
      </c>
      <c r="K30" s="67">
        <v>15025</v>
      </c>
      <c r="L30" s="67">
        <v>8967</v>
      </c>
      <c r="M30" s="67">
        <v>4539</v>
      </c>
      <c r="N30" s="67">
        <v>2973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96</v>
      </c>
      <c r="F31" s="62">
        <f t="shared" si="2"/>
        <v>96</v>
      </c>
      <c r="G31" s="62">
        <f t="shared" si="2"/>
        <v>30</v>
      </c>
      <c r="H31" s="62">
        <f t="shared" si="2"/>
        <v>30</v>
      </c>
      <c r="I31" s="62">
        <f t="shared" si="2"/>
        <v>36</v>
      </c>
      <c r="J31" s="62">
        <f t="shared" si="2"/>
        <v>36</v>
      </c>
      <c r="K31" s="62">
        <f t="shared" si="2"/>
        <v>1318</v>
      </c>
      <c r="L31" s="62">
        <f t="shared" si="2"/>
        <v>1318</v>
      </c>
      <c r="M31" s="62">
        <f t="shared" si="2"/>
        <v>411</v>
      </c>
      <c r="N31" s="62">
        <f t="shared" si="2"/>
        <v>411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72</v>
      </c>
      <c r="F32" s="67">
        <v>72</v>
      </c>
      <c r="G32" s="67">
        <v>18</v>
      </c>
      <c r="H32" s="67">
        <v>18</v>
      </c>
      <c r="I32" s="67">
        <v>30</v>
      </c>
      <c r="J32" s="67">
        <v>30</v>
      </c>
      <c r="K32" s="67">
        <v>1160</v>
      </c>
      <c r="L32" s="67">
        <v>1160</v>
      </c>
      <c r="M32" s="67">
        <v>369</v>
      </c>
      <c r="N32" s="67">
        <v>369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24</v>
      </c>
      <c r="F33" s="71">
        <v>24</v>
      </c>
      <c r="G33" s="71">
        <v>12</v>
      </c>
      <c r="H33" s="71">
        <v>12</v>
      </c>
      <c r="I33" s="71">
        <v>6</v>
      </c>
      <c r="J33" s="71">
        <v>6</v>
      </c>
      <c r="K33" s="71">
        <v>158</v>
      </c>
      <c r="L33" s="71">
        <v>158</v>
      </c>
      <c r="M33" s="71">
        <v>42</v>
      </c>
      <c r="N33" s="71">
        <v>42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4.00390625" style="1" customWidth="1"/>
    <col min="2" max="2" width="10.875" style="1" customWidth="1"/>
    <col min="3" max="3" width="10.375" style="1" customWidth="1"/>
    <col min="4" max="4" width="11.00390625" style="1" customWidth="1"/>
    <col min="5" max="5" width="12.875" style="1" customWidth="1"/>
    <col min="6" max="6" width="10.003906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9.5" customHeight="1">
      <c r="A2" s="88" t="s">
        <v>81</v>
      </c>
      <c r="B2" s="88"/>
      <c r="C2" s="88"/>
      <c r="D2" s="88"/>
      <c r="E2" s="88"/>
      <c r="F2" s="88"/>
    </row>
    <row r="3" spans="1:6" ht="19.5" customHeight="1">
      <c r="A3" s="87">
        <v>89</v>
      </c>
      <c r="B3" s="87"/>
      <c r="C3" s="87"/>
      <c r="D3" s="89" t="str">
        <f>"SY"&amp;A3+1911&amp;"-"&amp;A3+1912</f>
        <v>SY2000-2001</v>
      </c>
      <c r="E3" s="89"/>
      <c r="F3" s="89"/>
    </row>
    <row r="4" spans="1:6" s="23" customFormat="1" ht="33.75" customHeight="1">
      <c r="A4" s="20"/>
      <c r="B4" s="21" t="s">
        <v>35</v>
      </c>
      <c r="C4" s="22" t="s">
        <v>36</v>
      </c>
      <c r="D4" s="22" t="s">
        <v>37</v>
      </c>
      <c r="E4" s="22" t="s">
        <v>38</v>
      </c>
      <c r="F4" s="22" t="s">
        <v>39</v>
      </c>
    </row>
    <row r="5" spans="1:6" s="37" customFormat="1" ht="15" customHeight="1">
      <c r="A5" s="38" t="s">
        <v>40</v>
      </c>
      <c r="B5" s="39">
        <f>SUM(C5:F5)</f>
        <v>277</v>
      </c>
      <c r="C5" s="40">
        <v>77</v>
      </c>
      <c r="D5" s="40">
        <v>34</v>
      </c>
      <c r="E5" s="40">
        <v>41</v>
      </c>
      <c r="F5" s="40">
        <v>125</v>
      </c>
    </row>
    <row r="6" spans="1:6" s="37" customFormat="1" ht="15" customHeight="1">
      <c r="A6" s="41" t="s">
        <v>41</v>
      </c>
      <c r="B6" s="42">
        <f aca="true" t="shared" si="0" ref="B6:B30">SUM(C6:F6)</f>
        <v>30471</v>
      </c>
      <c r="C6" s="43">
        <f>C7+C8</f>
        <v>8586</v>
      </c>
      <c r="D6" s="43">
        <f>D7+D8</f>
        <v>5202</v>
      </c>
      <c r="E6" s="43">
        <f>E7+E8</f>
        <v>4780</v>
      </c>
      <c r="F6" s="43">
        <f>F7+F8</f>
        <v>11903</v>
      </c>
    </row>
    <row r="7" spans="1:6" s="37" customFormat="1" ht="15" customHeight="1">
      <c r="A7" s="44" t="s">
        <v>42</v>
      </c>
      <c r="B7" s="45">
        <f t="shared" si="0"/>
        <v>13306</v>
      </c>
      <c r="C7" s="46">
        <v>4246</v>
      </c>
      <c r="D7" s="46">
        <v>1853</v>
      </c>
      <c r="E7" s="46">
        <v>1675</v>
      </c>
      <c r="F7" s="46">
        <v>5532</v>
      </c>
    </row>
    <row r="8" spans="1:6" s="37" customFormat="1" ht="15" customHeight="1">
      <c r="A8" s="44" t="s">
        <v>43</v>
      </c>
      <c r="B8" s="45">
        <f t="shared" si="0"/>
        <v>17165</v>
      </c>
      <c r="C8" s="46">
        <v>4340</v>
      </c>
      <c r="D8" s="46">
        <v>3349</v>
      </c>
      <c r="E8" s="46">
        <v>3105</v>
      </c>
      <c r="F8" s="46">
        <v>6371</v>
      </c>
    </row>
    <row r="9" spans="1:6" s="37" customFormat="1" ht="15" customHeight="1">
      <c r="A9" s="41" t="s">
        <v>44</v>
      </c>
      <c r="B9" s="42">
        <f t="shared" si="0"/>
        <v>5643</v>
      </c>
      <c r="C9" s="43">
        <f>C10+C11</f>
        <v>1705</v>
      </c>
      <c r="D9" s="43">
        <f>D10+D11</f>
        <v>776</v>
      </c>
      <c r="E9" s="43">
        <f>E10+E11</f>
        <v>518</v>
      </c>
      <c r="F9" s="43">
        <f>F10+F11</f>
        <v>2644</v>
      </c>
    </row>
    <row r="10" spans="1:6" s="37" customFormat="1" ht="15" customHeight="1">
      <c r="A10" s="44" t="s">
        <v>45</v>
      </c>
      <c r="B10" s="45">
        <f t="shared" si="0"/>
        <v>1609</v>
      </c>
      <c r="C10" s="46">
        <v>533</v>
      </c>
      <c r="D10" s="46">
        <v>153</v>
      </c>
      <c r="E10" s="46">
        <v>125</v>
      </c>
      <c r="F10" s="46">
        <v>798</v>
      </c>
    </row>
    <row r="11" spans="1:6" s="37" customFormat="1" ht="15" customHeight="1">
      <c r="A11" s="44" t="s">
        <v>46</v>
      </c>
      <c r="B11" s="45">
        <f t="shared" si="0"/>
        <v>4034</v>
      </c>
      <c r="C11" s="46">
        <v>1172</v>
      </c>
      <c r="D11" s="46">
        <v>623</v>
      </c>
      <c r="E11" s="46">
        <v>393</v>
      </c>
      <c r="F11" s="46">
        <v>1846</v>
      </c>
    </row>
    <row r="12" spans="1:6" s="37" customFormat="1" ht="15" customHeight="1">
      <c r="A12" s="41" t="s">
        <v>47</v>
      </c>
      <c r="B12" s="42">
        <f t="shared" si="0"/>
        <v>8252</v>
      </c>
      <c r="C12" s="43">
        <f>C13+C14+C15</f>
        <v>3368</v>
      </c>
      <c r="D12" s="43">
        <f>D13+D14+D15</f>
        <v>1685</v>
      </c>
      <c r="E12" s="43">
        <f>E13+E14+E15</f>
        <v>556</v>
      </c>
      <c r="F12" s="43">
        <f>F13+F14+F15</f>
        <v>2643</v>
      </c>
    </row>
    <row r="13" spans="1:6" s="37" customFormat="1" ht="15" customHeight="1">
      <c r="A13" s="44" t="s">
        <v>48</v>
      </c>
      <c r="B13" s="45">
        <f t="shared" si="0"/>
        <v>3021</v>
      </c>
      <c r="C13" s="46">
        <v>1175</v>
      </c>
      <c r="D13" s="46">
        <v>579</v>
      </c>
      <c r="E13" s="46">
        <v>242</v>
      </c>
      <c r="F13" s="46">
        <v>1025</v>
      </c>
    </row>
    <row r="14" spans="1:6" s="37" customFormat="1" ht="15" customHeight="1">
      <c r="A14" s="44" t="s">
        <v>49</v>
      </c>
      <c r="B14" s="45">
        <f t="shared" si="0"/>
        <v>2692</v>
      </c>
      <c r="C14" s="46">
        <v>1116</v>
      </c>
      <c r="D14" s="46">
        <v>567</v>
      </c>
      <c r="E14" s="46">
        <v>174</v>
      </c>
      <c r="F14" s="46">
        <v>835</v>
      </c>
    </row>
    <row r="15" spans="1:6" s="37" customFormat="1" ht="15" customHeight="1">
      <c r="A15" s="44" t="s">
        <v>50</v>
      </c>
      <c r="B15" s="45">
        <f t="shared" si="0"/>
        <v>2539</v>
      </c>
      <c r="C15" s="46">
        <v>1077</v>
      </c>
      <c r="D15" s="46">
        <v>539</v>
      </c>
      <c r="E15" s="46">
        <v>140</v>
      </c>
      <c r="F15" s="46">
        <v>783</v>
      </c>
    </row>
    <row r="16" spans="1:6" s="37" customFormat="1" ht="15" customHeight="1">
      <c r="A16" s="41" t="s">
        <v>51</v>
      </c>
      <c r="B16" s="42">
        <f t="shared" si="0"/>
        <v>356589</v>
      </c>
      <c r="C16" s="43">
        <f>C17+C18</f>
        <v>141494</v>
      </c>
      <c r="D16" s="43">
        <f>D17+D18</f>
        <v>72225</v>
      </c>
      <c r="E16" s="43">
        <f>E17+E18</f>
        <v>20919</v>
      </c>
      <c r="F16" s="43">
        <f>F17+F18</f>
        <v>121951</v>
      </c>
    </row>
    <row r="17" spans="1:6" s="37" customFormat="1" ht="15" customHeight="1">
      <c r="A17" s="44" t="s">
        <v>45</v>
      </c>
      <c r="B17" s="45">
        <f t="shared" si="0"/>
        <v>179924</v>
      </c>
      <c r="C17" s="46">
        <f aca="true" t="shared" si="1" ref="C17:F18">C20+C23+C26</f>
        <v>73288</v>
      </c>
      <c r="D17" s="46">
        <f t="shared" si="1"/>
        <v>35404</v>
      </c>
      <c r="E17" s="46">
        <f t="shared" si="1"/>
        <v>10192</v>
      </c>
      <c r="F17" s="46">
        <f t="shared" si="1"/>
        <v>61040</v>
      </c>
    </row>
    <row r="18" spans="1:6" s="37" customFormat="1" ht="15" customHeight="1">
      <c r="A18" s="44" t="s">
        <v>46</v>
      </c>
      <c r="B18" s="45">
        <f t="shared" si="0"/>
        <v>176665</v>
      </c>
      <c r="C18" s="46">
        <f t="shared" si="1"/>
        <v>68206</v>
      </c>
      <c r="D18" s="46">
        <f t="shared" si="1"/>
        <v>36821</v>
      </c>
      <c r="E18" s="46">
        <f t="shared" si="1"/>
        <v>10727</v>
      </c>
      <c r="F18" s="46">
        <f t="shared" si="1"/>
        <v>60911</v>
      </c>
    </row>
    <row r="19" spans="1:6" s="37" customFormat="1" ht="15" customHeight="1">
      <c r="A19" s="48" t="s">
        <v>52</v>
      </c>
      <c r="B19" s="49">
        <f t="shared" si="0"/>
        <v>132985</v>
      </c>
      <c r="C19" s="50">
        <f>C20+C21</f>
        <v>49889</v>
      </c>
      <c r="D19" s="50">
        <f>D20+D21</f>
        <v>24480</v>
      </c>
      <c r="E19" s="50">
        <f>E20+E21</f>
        <v>9537</v>
      </c>
      <c r="F19" s="50">
        <f>F20+F21</f>
        <v>49079</v>
      </c>
    </row>
    <row r="20" spans="1:6" s="37" customFormat="1" ht="15" customHeight="1">
      <c r="A20" s="44" t="s">
        <v>45</v>
      </c>
      <c r="B20" s="45">
        <f t="shared" si="0"/>
        <v>67131</v>
      </c>
      <c r="C20" s="46">
        <v>25366</v>
      </c>
      <c r="D20" s="46">
        <v>12055</v>
      </c>
      <c r="E20" s="46">
        <v>4648</v>
      </c>
      <c r="F20" s="46">
        <v>25062</v>
      </c>
    </row>
    <row r="21" spans="1:6" s="37" customFormat="1" ht="15" customHeight="1">
      <c r="A21" s="44" t="s">
        <v>46</v>
      </c>
      <c r="B21" s="45">
        <f t="shared" si="0"/>
        <v>65854</v>
      </c>
      <c r="C21" s="46">
        <v>24523</v>
      </c>
      <c r="D21" s="46">
        <v>12425</v>
      </c>
      <c r="E21" s="46">
        <v>4889</v>
      </c>
      <c r="F21" s="46">
        <v>24017</v>
      </c>
    </row>
    <row r="22" spans="1:6" s="37" customFormat="1" ht="15" customHeight="1">
      <c r="A22" s="48" t="s">
        <v>155</v>
      </c>
      <c r="B22" s="49">
        <f t="shared" si="0"/>
        <v>116827</v>
      </c>
      <c r="C22" s="50">
        <f>C23+C24</f>
        <v>47474</v>
      </c>
      <c r="D22" s="50">
        <f>D23+D24</f>
        <v>25048</v>
      </c>
      <c r="E22" s="50">
        <f>E23+E24</f>
        <v>6544</v>
      </c>
      <c r="F22" s="50">
        <f>F23+F24</f>
        <v>37761</v>
      </c>
    </row>
    <row r="23" spans="1:6" s="37" customFormat="1" ht="15" customHeight="1">
      <c r="A23" s="44" t="s">
        <v>45</v>
      </c>
      <c r="B23" s="45">
        <f t="shared" si="0"/>
        <v>59220</v>
      </c>
      <c r="C23" s="46">
        <v>24799</v>
      </c>
      <c r="D23" s="46">
        <v>12496</v>
      </c>
      <c r="E23" s="46">
        <v>3240</v>
      </c>
      <c r="F23" s="46">
        <v>18685</v>
      </c>
    </row>
    <row r="24" spans="1:6" s="37" customFormat="1" ht="15" customHeight="1">
      <c r="A24" s="44" t="s">
        <v>46</v>
      </c>
      <c r="B24" s="45">
        <f t="shared" si="0"/>
        <v>57607</v>
      </c>
      <c r="C24" s="46">
        <v>22675</v>
      </c>
      <c r="D24" s="46">
        <v>12552</v>
      </c>
      <c r="E24" s="46">
        <v>3304</v>
      </c>
      <c r="F24" s="46">
        <v>19076</v>
      </c>
    </row>
    <row r="25" spans="1:6" s="37" customFormat="1" ht="15" customHeight="1">
      <c r="A25" s="48" t="s">
        <v>156</v>
      </c>
      <c r="B25" s="49">
        <f t="shared" si="0"/>
        <v>106777</v>
      </c>
      <c r="C25" s="50">
        <f>C26+C27</f>
        <v>44131</v>
      </c>
      <c r="D25" s="50">
        <f>D26+D27</f>
        <v>22697</v>
      </c>
      <c r="E25" s="50">
        <f>E26+E27</f>
        <v>4838</v>
      </c>
      <c r="F25" s="50">
        <f>F26+F27</f>
        <v>35111</v>
      </c>
    </row>
    <row r="26" spans="1:6" s="37" customFormat="1" ht="15" customHeight="1">
      <c r="A26" s="44" t="s">
        <v>45</v>
      </c>
      <c r="B26" s="45">
        <f t="shared" si="0"/>
        <v>53573</v>
      </c>
      <c r="C26" s="46">
        <v>23123</v>
      </c>
      <c r="D26" s="46">
        <v>10853</v>
      </c>
      <c r="E26" s="46">
        <v>2304</v>
      </c>
      <c r="F26" s="46">
        <v>17293</v>
      </c>
    </row>
    <row r="27" spans="1:6" s="37" customFormat="1" ht="15" customHeight="1">
      <c r="A27" s="44" t="s">
        <v>46</v>
      </c>
      <c r="B27" s="45">
        <f t="shared" si="0"/>
        <v>53204</v>
      </c>
      <c r="C27" s="46">
        <v>21008</v>
      </c>
      <c r="D27" s="46">
        <v>11844</v>
      </c>
      <c r="E27" s="46">
        <v>2534</v>
      </c>
      <c r="F27" s="46">
        <v>17818</v>
      </c>
    </row>
    <row r="28" spans="1:6" s="37" customFormat="1" ht="27" customHeight="1">
      <c r="A28" s="48" t="s">
        <v>82</v>
      </c>
      <c r="B28" s="42">
        <f t="shared" si="0"/>
        <v>101686</v>
      </c>
      <c r="C28" s="43">
        <f>C29+C30</f>
        <v>42571</v>
      </c>
      <c r="D28" s="43">
        <f>D29+D30</f>
        <v>21748</v>
      </c>
      <c r="E28" s="43">
        <f>E29+E30</f>
        <v>3469</v>
      </c>
      <c r="F28" s="43">
        <f>F29+F30</f>
        <v>33898</v>
      </c>
    </row>
    <row r="29" spans="1:6" s="37" customFormat="1" ht="15" customHeight="1">
      <c r="A29" s="44" t="s">
        <v>45</v>
      </c>
      <c r="B29" s="45">
        <f t="shared" si="0"/>
        <v>50469</v>
      </c>
      <c r="C29" s="46">
        <v>22145</v>
      </c>
      <c r="D29" s="46">
        <v>10221</v>
      </c>
      <c r="E29" s="46">
        <v>1631</v>
      </c>
      <c r="F29" s="46">
        <v>16472</v>
      </c>
    </row>
    <row r="30" spans="1:6" s="37" customFormat="1" ht="15" customHeight="1">
      <c r="A30" s="52" t="s">
        <v>46</v>
      </c>
      <c r="B30" s="53">
        <f t="shared" si="0"/>
        <v>51217</v>
      </c>
      <c r="C30" s="54">
        <v>20426</v>
      </c>
      <c r="D30" s="54">
        <v>11527</v>
      </c>
      <c r="E30" s="54">
        <v>1838</v>
      </c>
      <c r="F30" s="54">
        <v>17426</v>
      </c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36"/>
  <sheetViews>
    <sheetView zoomScalePageLayoutView="0" workbookViewId="0" topLeftCell="A1">
      <pane xSplit="2" ySplit="5" topLeftCell="C6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375" style="2" customWidth="1"/>
    <col min="3" max="3" width="8.875" style="2" customWidth="1"/>
    <col min="4" max="4" width="6.00390625" style="2" customWidth="1"/>
    <col min="5" max="5" width="7.25390625" style="2" customWidth="1"/>
    <col min="6" max="6" width="5.875" style="2" customWidth="1"/>
    <col min="7" max="7" width="8.25390625" style="2" customWidth="1"/>
    <col min="8" max="8" width="5.50390625" style="2" customWidth="1"/>
    <col min="9" max="9" width="9.00390625" style="2" customWidth="1"/>
    <col min="10" max="10" width="5.625" style="2" customWidth="1"/>
    <col min="11" max="11" width="8.50390625" style="2" customWidth="1"/>
    <col min="12" max="12" width="7.625" style="2" customWidth="1"/>
    <col min="13" max="13" width="8.25390625" style="2" customWidth="1"/>
    <col min="14" max="14" width="6.75390625" style="2" customWidth="1"/>
    <col min="15" max="20" width="6.50390625" style="2" customWidth="1"/>
    <col min="21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80</v>
      </c>
      <c r="B3" s="87"/>
      <c r="C3" s="87"/>
      <c r="D3" s="87"/>
      <c r="E3" s="87"/>
      <c r="F3" s="87"/>
      <c r="G3" s="87"/>
      <c r="H3" s="89" t="str">
        <f>"SY"&amp;A3+1911&amp;"-"&amp;A3+1912</f>
        <v>SY1991-1992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120</v>
      </c>
      <c r="F4" s="91"/>
      <c r="G4" s="90" t="s">
        <v>121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7" s="56" customFormat="1" ht="15" customHeight="1">
      <c r="A6" s="60" t="s">
        <v>7</v>
      </c>
      <c r="B6" s="61" t="s">
        <v>228</v>
      </c>
      <c r="C6" s="62">
        <f>C7+C31</f>
        <v>177</v>
      </c>
      <c r="D6" s="62">
        <f>D7+D31</f>
        <v>80</v>
      </c>
      <c r="E6" s="62">
        <f aca="true" t="shared" si="0" ref="E6:N6">E7+E31</f>
        <v>16711</v>
      </c>
      <c r="F6" s="62">
        <f t="shared" si="0"/>
        <v>9025</v>
      </c>
      <c r="G6" s="62">
        <f t="shared" si="0"/>
        <v>3599</v>
      </c>
      <c r="H6" s="62">
        <f t="shared" si="0"/>
        <v>1816</v>
      </c>
      <c r="I6" s="62">
        <f t="shared" si="0"/>
        <v>4472</v>
      </c>
      <c r="J6" s="62">
        <f t="shared" si="0"/>
        <v>3297</v>
      </c>
      <c r="K6" s="62">
        <f t="shared" si="0"/>
        <v>218061</v>
      </c>
      <c r="L6" s="62">
        <f t="shared" si="0"/>
        <v>158018</v>
      </c>
      <c r="M6" s="62">
        <f t="shared" si="0"/>
        <v>63871</v>
      </c>
      <c r="N6" s="62">
        <f t="shared" si="0"/>
        <v>47279</v>
      </c>
      <c r="Q6" s="73"/>
    </row>
    <row r="7" spans="1:15" s="56" customFormat="1" ht="15" customHeight="1">
      <c r="A7" s="63" t="s">
        <v>8</v>
      </c>
      <c r="B7" s="64" t="s">
        <v>230</v>
      </c>
      <c r="C7" s="62">
        <f>SUM(C8:C30)</f>
        <v>175</v>
      </c>
      <c r="D7" s="62">
        <f>SUM(D8:D30)</f>
        <v>78</v>
      </c>
      <c r="E7" s="62">
        <f aca="true" t="shared" si="1" ref="E7:N7">SUM(E8:E30)</f>
        <v>16614</v>
      </c>
      <c r="F7" s="62">
        <f t="shared" si="1"/>
        <v>8928</v>
      </c>
      <c r="G7" s="62">
        <f t="shared" si="1"/>
        <v>3566</v>
      </c>
      <c r="H7" s="62">
        <f t="shared" si="1"/>
        <v>1783</v>
      </c>
      <c r="I7" s="62">
        <f t="shared" si="1"/>
        <v>4439</v>
      </c>
      <c r="J7" s="62">
        <f t="shared" si="1"/>
        <v>3264</v>
      </c>
      <c r="K7" s="62">
        <f>SUM(K8:K30)</f>
        <v>216756</v>
      </c>
      <c r="L7" s="62">
        <f t="shared" si="1"/>
        <v>156713</v>
      </c>
      <c r="M7" s="62">
        <f t="shared" si="1"/>
        <v>63481</v>
      </c>
      <c r="N7" s="62">
        <f t="shared" si="1"/>
        <v>46889</v>
      </c>
      <c r="O7" s="55"/>
    </row>
    <row r="8" spans="1:15" s="56" customFormat="1" ht="15" customHeight="1">
      <c r="A8" s="65" t="s">
        <v>9</v>
      </c>
      <c r="B8" s="66" t="s">
        <v>165</v>
      </c>
      <c r="C8" s="67">
        <v>28</v>
      </c>
      <c r="D8" s="67">
        <v>10</v>
      </c>
      <c r="E8" s="67">
        <v>3393</v>
      </c>
      <c r="F8" s="67">
        <f>244+1658</f>
        <v>1902</v>
      </c>
      <c r="G8" s="67">
        <v>694</v>
      </c>
      <c r="H8" s="67">
        <f>48+272</f>
        <v>320</v>
      </c>
      <c r="I8" s="67">
        <v>1042</v>
      </c>
      <c r="J8" s="67">
        <f>80+665</f>
        <v>745</v>
      </c>
      <c r="K8" s="67">
        <v>54466</v>
      </c>
      <c r="L8" s="67">
        <f>4060+34940</f>
        <v>39000</v>
      </c>
      <c r="M8" s="67">
        <v>16057</v>
      </c>
      <c r="N8" s="67">
        <f>1290+10188</f>
        <v>11478</v>
      </c>
      <c r="O8" s="55"/>
    </row>
    <row r="9" spans="1:14" s="56" customFormat="1" ht="15" customHeight="1">
      <c r="A9" s="65" t="s">
        <v>10</v>
      </c>
      <c r="B9" s="66" t="s">
        <v>171</v>
      </c>
      <c r="C9" s="67">
        <v>10</v>
      </c>
      <c r="D9" s="67">
        <v>6</v>
      </c>
      <c r="E9" s="67">
        <v>1095</v>
      </c>
      <c r="F9" s="67">
        <v>720</v>
      </c>
      <c r="G9" s="67">
        <v>216</v>
      </c>
      <c r="H9" s="67">
        <v>134</v>
      </c>
      <c r="I9" s="67">
        <v>357</v>
      </c>
      <c r="J9" s="67">
        <v>274</v>
      </c>
      <c r="K9" s="67">
        <v>18249</v>
      </c>
      <c r="L9" s="67">
        <v>13592</v>
      </c>
      <c r="M9" s="67">
        <v>4870</v>
      </c>
      <c r="N9" s="67">
        <v>3475</v>
      </c>
    </row>
    <row r="10" spans="1:15" s="56" customFormat="1" ht="15" customHeight="1">
      <c r="A10" s="65" t="s">
        <v>11</v>
      </c>
      <c r="B10" s="66" t="s">
        <v>234</v>
      </c>
      <c r="C10" s="67">
        <v>18</v>
      </c>
      <c r="D10" s="67">
        <v>3</v>
      </c>
      <c r="E10" s="67">
        <v>1569</v>
      </c>
      <c r="F10" s="67">
        <f>134+284</f>
        <v>418</v>
      </c>
      <c r="G10" s="67">
        <v>315</v>
      </c>
      <c r="H10" s="67">
        <f>59+31</f>
        <v>90</v>
      </c>
      <c r="I10" s="67">
        <v>345</v>
      </c>
      <c r="J10" s="67">
        <f>81+38</f>
        <v>119</v>
      </c>
      <c r="K10" s="67">
        <v>17452</v>
      </c>
      <c r="L10" s="67">
        <f>1559+4349</f>
        <v>5908</v>
      </c>
      <c r="M10" s="67">
        <v>4479</v>
      </c>
      <c r="N10" s="67">
        <f>1363+328</f>
        <v>1691</v>
      </c>
      <c r="O10" s="55"/>
    </row>
    <row r="11" spans="1:14" s="56" customFormat="1" ht="15" customHeight="1">
      <c r="A11" s="65" t="s">
        <v>12</v>
      </c>
      <c r="B11" s="66" t="s">
        <v>173</v>
      </c>
      <c r="C11" s="67">
        <v>3</v>
      </c>
      <c r="D11" s="67">
        <v>3</v>
      </c>
      <c r="E11" s="67">
        <v>254</v>
      </c>
      <c r="F11" s="67">
        <v>254</v>
      </c>
      <c r="G11" s="67">
        <v>50</v>
      </c>
      <c r="H11" s="67">
        <v>50</v>
      </c>
      <c r="I11" s="67">
        <v>108</v>
      </c>
      <c r="J11" s="67">
        <v>108</v>
      </c>
      <c r="K11" s="67">
        <v>4872</v>
      </c>
      <c r="L11" s="67">
        <v>4872</v>
      </c>
      <c r="M11" s="67">
        <v>1678</v>
      </c>
      <c r="N11" s="67">
        <v>1678</v>
      </c>
    </row>
    <row r="12" spans="1:15" s="56" customFormat="1" ht="15" customHeight="1">
      <c r="A12" s="65" t="s">
        <v>13</v>
      </c>
      <c r="B12" s="66" t="s">
        <v>175</v>
      </c>
      <c r="C12" s="67">
        <v>9</v>
      </c>
      <c r="D12" s="67">
        <v>4</v>
      </c>
      <c r="E12" s="67">
        <v>907</v>
      </c>
      <c r="F12" s="67">
        <v>470</v>
      </c>
      <c r="G12" s="67">
        <v>192</v>
      </c>
      <c r="H12" s="67">
        <v>88</v>
      </c>
      <c r="I12" s="67">
        <v>229</v>
      </c>
      <c r="J12" s="67">
        <v>188</v>
      </c>
      <c r="K12" s="67">
        <v>11871</v>
      </c>
      <c r="L12" s="67">
        <v>9927</v>
      </c>
      <c r="M12" s="67">
        <v>3318</v>
      </c>
      <c r="N12" s="67">
        <v>2866</v>
      </c>
      <c r="O12" s="55"/>
    </row>
    <row r="13" spans="1:14" s="56" customFormat="1" ht="15" customHeight="1">
      <c r="A13" s="65" t="s">
        <v>14</v>
      </c>
      <c r="B13" s="66" t="s">
        <v>177</v>
      </c>
      <c r="C13" s="67">
        <v>2</v>
      </c>
      <c r="D13" s="67">
        <v>1</v>
      </c>
      <c r="E13" s="67">
        <v>120</v>
      </c>
      <c r="F13" s="67">
        <v>82</v>
      </c>
      <c r="G13" s="67">
        <v>30</v>
      </c>
      <c r="H13" s="67">
        <v>19</v>
      </c>
      <c r="I13" s="67">
        <v>38</v>
      </c>
      <c r="J13" s="67">
        <v>35</v>
      </c>
      <c r="K13" s="67">
        <v>1938</v>
      </c>
      <c r="L13" s="67">
        <v>1861</v>
      </c>
      <c r="M13" s="67">
        <v>650</v>
      </c>
      <c r="N13" s="67">
        <v>622</v>
      </c>
    </row>
    <row r="14" spans="1:15" s="56" customFormat="1" ht="15" customHeight="1">
      <c r="A14" s="65" t="s">
        <v>15</v>
      </c>
      <c r="B14" s="66" t="s">
        <v>179</v>
      </c>
      <c r="C14" s="67">
        <v>6</v>
      </c>
      <c r="D14" s="67">
        <v>3</v>
      </c>
      <c r="E14" s="67">
        <v>531</v>
      </c>
      <c r="F14" s="67">
        <v>262</v>
      </c>
      <c r="G14" s="67">
        <v>140</v>
      </c>
      <c r="H14" s="67">
        <v>51</v>
      </c>
      <c r="I14" s="67">
        <v>96</v>
      </c>
      <c r="J14" s="67">
        <v>77</v>
      </c>
      <c r="K14" s="67">
        <v>4051</v>
      </c>
      <c r="L14" s="67">
        <v>3178</v>
      </c>
      <c r="M14" s="67">
        <v>1190</v>
      </c>
      <c r="N14" s="67">
        <v>955</v>
      </c>
      <c r="O14" s="55"/>
    </row>
    <row r="15" spans="1:14" s="56" customFormat="1" ht="15" customHeight="1">
      <c r="A15" s="65" t="s">
        <v>16</v>
      </c>
      <c r="B15" s="66" t="s">
        <v>236</v>
      </c>
      <c r="C15" s="67">
        <v>9</v>
      </c>
      <c r="D15" s="67">
        <v>3</v>
      </c>
      <c r="E15" s="67">
        <v>902</v>
      </c>
      <c r="F15" s="67">
        <v>272</v>
      </c>
      <c r="G15" s="67">
        <v>249</v>
      </c>
      <c r="H15" s="67">
        <v>65</v>
      </c>
      <c r="I15" s="67">
        <v>148</v>
      </c>
      <c r="J15" s="67">
        <v>90</v>
      </c>
      <c r="K15" s="67">
        <v>7617</v>
      </c>
      <c r="L15" s="67">
        <v>4379</v>
      </c>
      <c r="M15" s="67">
        <v>2281</v>
      </c>
      <c r="N15" s="67">
        <v>1410</v>
      </c>
    </row>
    <row r="16" spans="1:15" s="56" customFormat="1" ht="15" customHeight="1">
      <c r="A16" s="65" t="s">
        <v>17</v>
      </c>
      <c r="B16" s="66" t="s">
        <v>181</v>
      </c>
      <c r="C16" s="67">
        <v>7</v>
      </c>
      <c r="D16" s="67">
        <v>4</v>
      </c>
      <c r="E16" s="67">
        <v>581</v>
      </c>
      <c r="F16" s="67">
        <v>397</v>
      </c>
      <c r="G16" s="67">
        <v>121</v>
      </c>
      <c r="H16" s="67">
        <v>83</v>
      </c>
      <c r="I16" s="67">
        <v>168</v>
      </c>
      <c r="J16" s="67">
        <v>143</v>
      </c>
      <c r="K16" s="67">
        <v>7535</v>
      </c>
      <c r="L16" s="67">
        <v>6161</v>
      </c>
      <c r="M16" s="67">
        <v>2313</v>
      </c>
      <c r="N16" s="67">
        <v>1929</v>
      </c>
      <c r="O16" s="55"/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325</v>
      </c>
      <c r="F17" s="67">
        <v>325</v>
      </c>
      <c r="G17" s="67">
        <v>85</v>
      </c>
      <c r="H17" s="67">
        <v>85</v>
      </c>
      <c r="I17" s="67">
        <v>60</v>
      </c>
      <c r="J17" s="67">
        <v>60</v>
      </c>
      <c r="K17" s="67">
        <v>2682</v>
      </c>
      <c r="L17" s="67">
        <v>2682</v>
      </c>
      <c r="M17" s="67">
        <v>829</v>
      </c>
      <c r="N17" s="67">
        <v>829</v>
      </c>
    </row>
    <row r="18" spans="1:15" s="56" customFormat="1" ht="15" customHeight="1">
      <c r="A18" s="65" t="s">
        <v>19</v>
      </c>
      <c r="B18" s="66" t="s">
        <v>185</v>
      </c>
      <c r="C18" s="67">
        <v>7</v>
      </c>
      <c r="D18" s="67">
        <v>3</v>
      </c>
      <c r="E18" s="67">
        <v>580</v>
      </c>
      <c r="F18" s="67">
        <v>282</v>
      </c>
      <c r="G18" s="67">
        <v>110</v>
      </c>
      <c r="H18" s="67">
        <v>61</v>
      </c>
      <c r="I18" s="67">
        <v>152</v>
      </c>
      <c r="J18" s="67">
        <v>99</v>
      </c>
      <c r="K18" s="67">
        <v>7336</v>
      </c>
      <c r="L18" s="67">
        <v>4722</v>
      </c>
      <c r="M18" s="67">
        <v>2171</v>
      </c>
      <c r="N18" s="67">
        <v>1459</v>
      </c>
      <c r="O18" s="55"/>
    </row>
    <row r="19" spans="1:14" s="56" customFormat="1" ht="15" customHeight="1">
      <c r="A19" s="65" t="s">
        <v>20</v>
      </c>
      <c r="B19" s="66" t="s">
        <v>187</v>
      </c>
      <c r="C19" s="67">
        <v>3</v>
      </c>
      <c r="D19" s="67">
        <v>1</v>
      </c>
      <c r="E19" s="67">
        <v>213</v>
      </c>
      <c r="F19" s="67">
        <v>97</v>
      </c>
      <c r="G19" s="67">
        <v>55</v>
      </c>
      <c r="H19" s="67">
        <v>24</v>
      </c>
      <c r="I19" s="67">
        <v>25</v>
      </c>
      <c r="J19" s="67">
        <v>12</v>
      </c>
      <c r="K19" s="67">
        <v>1041</v>
      </c>
      <c r="L19" s="67">
        <v>530</v>
      </c>
      <c r="M19" s="67">
        <v>291</v>
      </c>
      <c r="N19" s="67">
        <v>167</v>
      </c>
    </row>
    <row r="20" spans="1:15" s="56" customFormat="1" ht="15" customHeight="1">
      <c r="A20" s="65" t="s">
        <v>21</v>
      </c>
      <c r="B20" s="66" t="s">
        <v>238</v>
      </c>
      <c r="C20" s="67">
        <v>12</v>
      </c>
      <c r="D20" s="67">
        <v>6</v>
      </c>
      <c r="E20" s="67">
        <v>907</v>
      </c>
      <c r="F20" s="67">
        <v>460</v>
      </c>
      <c r="G20" s="67">
        <v>164</v>
      </c>
      <c r="H20" s="67">
        <v>111</v>
      </c>
      <c r="I20" s="67">
        <v>240</v>
      </c>
      <c r="J20" s="67">
        <v>135</v>
      </c>
      <c r="K20" s="67">
        <v>11665</v>
      </c>
      <c r="L20" s="67">
        <v>5978</v>
      </c>
      <c r="M20" s="67">
        <v>3195</v>
      </c>
      <c r="N20" s="67">
        <v>1621</v>
      </c>
      <c r="O20" s="55"/>
    </row>
    <row r="21" spans="1:14" s="56" customFormat="1" ht="15" customHeight="1">
      <c r="A21" s="65" t="s">
        <v>22</v>
      </c>
      <c r="B21" s="66" t="s">
        <v>240</v>
      </c>
      <c r="C21" s="67">
        <v>5</v>
      </c>
      <c r="D21" s="67">
        <v>3</v>
      </c>
      <c r="E21" s="67">
        <v>405</v>
      </c>
      <c r="F21" s="67">
        <v>293</v>
      </c>
      <c r="G21" s="67">
        <v>97</v>
      </c>
      <c r="H21" s="67">
        <v>60</v>
      </c>
      <c r="I21" s="67">
        <v>124</v>
      </c>
      <c r="J21" s="67">
        <v>112</v>
      </c>
      <c r="K21" s="67">
        <v>5453</v>
      </c>
      <c r="L21" s="67">
        <v>4979</v>
      </c>
      <c r="M21" s="67">
        <v>1651</v>
      </c>
      <c r="N21" s="67">
        <v>1539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464</v>
      </c>
      <c r="F22" s="67">
        <v>323</v>
      </c>
      <c r="G22" s="67">
        <v>108</v>
      </c>
      <c r="H22" s="67">
        <v>68</v>
      </c>
      <c r="I22" s="67">
        <v>153</v>
      </c>
      <c r="J22" s="67">
        <v>139</v>
      </c>
      <c r="K22" s="67">
        <v>6561</v>
      </c>
      <c r="L22" s="67">
        <v>6037</v>
      </c>
      <c r="M22" s="67">
        <v>1934</v>
      </c>
      <c r="N22" s="67">
        <v>1794</v>
      </c>
    </row>
    <row r="23" spans="1:14" s="56" customFormat="1" ht="15" customHeight="1">
      <c r="A23" s="65" t="s">
        <v>24</v>
      </c>
      <c r="B23" s="66" t="s">
        <v>191</v>
      </c>
      <c r="C23" s="67">
        <v>3</v>
      </c>
      <c r="D23" s="67">
        <v>2</v>
      </c>
      <c r="E23" s="67">
        <v>138</v>
      </c>
      <c r="F23" s="67">
        <v>125</v>
      </c>
      <c r="G23" s="67">
        <v>38</v>
      </c>
      <c r="H23" s="67">
        <v>34</v>
      </c>
      <c r="I23" s="67">
        <v>52</v>
      </c>
      <c r="J23" s="67">
        <v>52</v>
      </c>
      <c r="K23" s="67">
        <v>2169</v>
      </c>
      <c r="L23" s="67">
        <v>2169</v>
      </c>
      <c r="M23" s="67">
        <v>672</v>
      </c>
      <c r="N23" s="67">
        <v>672</v>
      </c>
    </row>
    <row r="24" spans="1:14" s="56" customFormat="1" ht="15" customHeight="1">
      <c r="A24" s="65" t="s">
        <v>25</v>
      </c>
      <c r="B24" s="66" t="s">
        <v>193</v>
      </c>
      <c r="C24" s="67">
        <v>5</v>
      </c>
      <c r="D24" s="67">
        <v>3</v>
      </c>
      <c r="E24" s="67">
        <v>390</v>
      </c>
      <c r="F24" s="67">
        <v>237</v>
      </c>
      <c r="G24" s="67">
        <v>91</v>
      </c>
      <c r="H24" s="67">
        <v>58</v>
      </c>
      <c r="I24" s="67">
        <v>81</v>
      </c>
      <c r="J24" s="67">
        <v>72</v>
      </c>
      <c r="K24" s="67">
        <v>3504</v>
      </c>
      <c r="L24" s="67">
        <v>3184</v>
      </c>
      <c r="M24" s="67">
        <v>1112</v>
      </c>
      <c r="N24" s="67">
        <v>1052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82</v>
      </c>
      <c r="F25" s="67">
        <v>82</v>
      </c>
      <c r="G25" s="67">
        <v>19</v>
      </c>
      <c r="H25" s="67">
        <v>19</v>
      </c>
      <c r="I25" s="67">
        <v>23</v>
      </c>
      <c r="J25" s="67">
        <v>23</v>
      </c>
      <c r="K25" s="67">
        <v>983</v>
      </c>
      <c r="L25" s="67">
        <v>983</v>
      </c>
      <c r="M25" s="67">
        <v>351</v>
      </c>
      <c r="N25" s="67">
        <v>351</v>
      </c>
    </row>
    <row r="26" spans="1:14" s="56" customFormat="1" ht="15" customHeight="1">
      <c r="A26" s="65" t="s">
        <v>27</v>
      </c>
      <c r="B26" s="66" t="s">
        <v>197</v>
      </c>
      <c r="C26" s="67">
        <v>4</v>
      </c>
      <c r="D26" s="67">
        <v>2</v>
      </c>
      <c r="E26" s="67">
        <v>427</v>
      </c>
      <c r="F26" s="67">
        <v>244</v>
      </c>
      <c r="G26" s="67">
        <v>90</v>
      </c>
      <c r="H26" s="67">
        <v>45</v>
      </c>
      <c r="I26" s="67">
        <v>113</v>
      </c>
      <c r="J26" s="67">
        <v>100</v>
      </c>
      <c r="K26" s="67">
        <v>5174</v>
      </c>
      <c r="L26" s="67">
        <v>4617</v>
      </c>
      <c r="M26" s="67">
        <v>1651</v>
      </c>
      <c r="N26" s="67">
        <v>1526</v>
      </c>
    </row>
    <row r="27" spans="1:14" s="56" customFormat="1" ht="15" customHeight="1">
      <c r="A27" s="65" t="s">
        <v>28</v>
      </c>
      <c r="B27" s="66" t="s">
        <v>199</v>
      </c>
      <c r="C27" s="67">
        <v>7</v>
      </c>
      <c r="D27" s="67">
        <v>3</v>
      </c>
      <c r="E27" s="67">
        <v>564</v>
      </c>
      <c r="F27" s="67">
        <f>250+58</f>
        <v>308</v>
      </c>
      <c r="G27" s="67">
        <v>135</v>
      </c>
      <c r="H27" s="67">
        <f>49+26</f>
        <v>75</v>
      </c>
      <c r="I27" s="67">
        <v>129</v>
      </c>
      <c r="J27" s="67">
        <f>107+8</f>
        <v>115</v>
      </c>
      <c r="K27" s="67">
        <v>5768</v>
      </c>
      <c r="L27" s="67">
        <f>4953+183</f>
        <v>5136</v>
      </c>
      <c r="M27" s="67">
        <v>1786</v>
      </c>
      <c r="N27" s="67">
        <f>1542+41</f>
        <v>1583</v>
      </c>
    </row>
    <row r="28" spans="1:14" s="56" customFormat="1" ht="15" customHeight="1">
      <c r="A28" s="65" t="s">
        <v>29</v>
      </c>
      <c r="B28" s="66" t="s">
        <v>167</v>
      </c>
      <c r="C28" s="67">
        <v>7</v>
      </c>
      <c r="D28" s="67">
        <v>4</v>
      </c>
      <c r="E28" s="67">
        <v>971</v>
      </c>
      <c r="F28" s="67">
        <v>580</v>
      </c>
      <c r="G28" s="67">
        <v>185</v>
      </c>
      <c r="H28" s="67">
        <v>100</v>
      </c>
      <c r="I28" s="67">
        <v>293</v>
      </c>
      <c r="J28" s="67">
        <v>251</v>
      </c>
      <c r="K28" s="67">
        <v>14834</v>
      </c>
      <c r="L28" s="67">
        <v>12612</v>
      </c>
      <c r="M28" s="67">
        <v>4178</v>
      </c>
      <c r="N28" s="67">
        <v>3330</v>
      </c>
    </row>
    <row r="29" spans="1:14" s="56" customFormat="1" ht="15" customHeight="1">
      <c r="A29" s="65" t="s">
        <v>30</v>
      </c>
      <c r="B29" s="66" t="s">
        <v>201</v>
      </c>
      <c r="C29" s="67">
        <v>6</v>
      </c>
      <c r="D29" s="67">
        <v>2</v>
      </c>
      <c r="E29" s="67">
        <v>584</v>
      </c>
      <c r="F29" s="67">
        <v>283</v>
      </c>
      <c r="G29" s="67">
        <v>122</v>
      </c>
      <c r="H29" s="67">
        <v>53</v>
      </c>
      <c r="I29" s="62">
        <v>179</v>
      </c>
      <c r="J29" s="67">
        <v>119</v>
      </c>
      <c r="K29" s="67">
        <v>8263</v>
      </c>
      <c r="L29" s="67">
        <v>5285</v>
      </c>
      <c r="M29" s="67">
        <v>2566</v>
      </c>
      <c r="N29" s="67">
        <v>1751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1212</v>
      </c>
      <c r="F30" s="67">
        <v>512</v>
      </c>
      <c r="G30" s="67">
        <v>260</v>
      </c>
      <c r="H30" s="67">
        <v>90</v>
      </c>
      <c r="I30" s="67">
        <v>284</v>
      </c>
      <c r="J30" s="67">
        <v>196</v>
      </c>
      <c r="K30" s="67">
        <v>13272</v>
      </c>
      <c r="L30" s="67">
        <v>8921</v>
      </c>
      <c r="M30" s="67">
        <v>4258</v>
      </c>
      <c r="N30" s="67">
        <v>3111</v>
      </c>
    </row>
    <row r="31" spans="1:14" s="56" customFormat="1" ht="15" customHeight="1">
      <c r="A31" s="63" t="s">
        <v>32</v>
      </c>
      <c r="B31" s="68" t="s">
        <v>203</v>
      </c>
      <c r="C31" s="62">
        <f>C32+C33</f>
        <v>2</v>
      </c>
      <c r="D31" s="62">
        <f>SUM(D32:D33)</f>
        <v>2</v>
      </c>
      <c r="E31" s="62">
        <f aca="true" t="shared" si="2" ref="E31:N31">SUM(E32:E33)</f>
        <v>97</v>
      </c>
      <c r="F31" s="62">
        <f t="shared" si="2"/>
        <v>97</v>
      </c>
      <c r="G31" s="62">
        <f t="shared" si="2"/>
        <v>33</v>
      </c>
      <c r="H31" s="62">
        <f t="shared" si="2"/>
        <v>33</v>
      </c>
      <c r="I31" s="62">
        <f t="shared" si="2"/>
        <v>33</v>
      </c>
      <c r="J31" s="62">
        <f t="shared" si="2"/>
        <v>33</v>
      </c>
      <c r="K31" s="62">
        <f>K32+K33</f>
        <v>1305</v>
      </c>
      <c r="L31" s="62">
        <f t="shared" si="2"/>
        <v>1305</v>
      </c>
      <c r="M31" s="62">
        <f t="shared" si="2"/>
        <v>390</v>
      </c>
      <c r="N31" s="62">
        <f t="shared" si="2"/>
        <v>390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72</v>
      </c>
      <c r="F32" s="67">
        <v>72</v>
      </c>
      <c r="G32" s="67">
        <v>20</v>
      </c>
      <c r="H32" s="67">
        <v>20</v>
      </c>
      <c r="I32" s="67">
        <v>27</v>
      </c>
      <c r="J32" s="67">
        <v>27</v>
      </c>
      <c r="K32" s="67">
        <v>1106</v>
      </c>
      <c r="L32" s="67">
        <v>1106</v>
      </c>
      <c r="M32" s="67">
        <v>341</v>
      </c>
      <c r="N32" s="67">
        <v>341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25</v>
      </c>
      <c r="F33" s="71">
        <v>25</v>
      </c>
      <c r="G33" s="71">
        <v>13</v>
      </c>
      <c r="H33" s="71">
        <v>13</v>
      </c>
      <c r="I33" s="71">
        <v>6</v>
      </c>
      <c r="J33" s="71">
        <v>6</v>
      </c>
      <c r="K33" s="71">
        <v>199</v>
      </c>
      <c r="L33" s="71">
        <v>199</v>
      </c>
      <c r="M33" s="71">
        <v>49</v>
      </c>
      <c r="N33" s="71">
        <v>49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125" style="2" customWidth="1"/>
    <col min="3" max="3" width="8.00390625" style="2" customWidth="1"/>
    <col min="4" max="4" width="5.625" style="2" customWidth="1"/>
    <col min="5" max="5" width="7.875" style="2" customWidth="1"/>
    <col min="6" max="6" width="6.875" style="2" customWidth="1"/>
    <col min="7" max="7" width="7.625" style="2" customWidth="1"/>
    <col min="8" max="8" width="7.375" style="2" customWidth="1"/>
    <col min="9" max="9" width="9.125" style="2" customWidth="1"/>
    <col min="10" max="10" width="7.25390625" style="2" customWidth="1"/>
    <col min="11" max="11" width="9.125" style="2" customWidth="1"/>
    <col min="12" max="12" width="7.875" style="2" customWidth="1"/>
    <col min="13" max="13" width="8.125" style="2" customWidth="1"/>
    <col min="14" max="14" width="7.2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89</v>
      </c>
      <c r="B3" s="87"/>
      <c r="C3" s="87"/>
      <c r="D3" s="87"/>
      <c r="E3" s="87"/>
      <c r="F3" s="87"/>
      <c r="G3" s="87"/>
      <c r="H3" s="89" t="str">
        <f>"SY"&amp;A3+1911&amp;"-"&amp;A3+1912</f>
        <v>SY2000-2001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92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277</v>
      </c>
      <c r="D6" s="62">
        <f t="shared" si="0"/>
        <v>152</v>
      </c>
      <c r="E6" s="62">
        <f t="shared" si="0"/>
        <v>30471</v>
      </c>
      <c r="F6" s="62">
        <f t="shared" si="0"/>
        <v>18568</v>
      </c>
      <c r="G6" s="62">
        <f t="shared" si="0"/>
        <v>5643</v>
      </c>
      <c r="H6" s="62">
        <f t="shared" si="0"/>
        <v>2999</v>
      </c>
      <c r="I6" s="62">
        <f t="shared" si="0"/>
        <v>8252</v>
      </c>
      <c r="J6" s="62">
        <f t="shared" si="0"/>
        <v>5609</v>
      </c>
      <c r="K6" s="62">
        <f t="shared" si="0"/>
        <v>356589</v>
      </c>
      <c r="L6" s="62">
        <f t="shared" si="0"/>
        <v>234638</v>
      </c>
      <c r="M6" s="62">
        <f t="shared" si="0"/>
        <v>101686</v>
      </c>
      <c r="N6" s="62">
        <f t="shared" si="0"/>
        <v>67788</v>
      </c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275</v>
      </c>
      <c r="D7" s="62">
        <f t="shared" si="1"/>
        <v>150</v>
      </c>
      <c r="E7" s="62">
        <f t="shared" si="1"/>
        <v>30374</v>
      </c>
      <c r="F7" s="62">
        <f t="shared" si="1"/>
        <v>18471</v>
      </c>
      <c r="G7" s="62">
        <f t="shared" si="1"/>
        <v>5608</v>
      </c>
      <c r="H7" s="62">
        <f t="shared" si="1"/>
        <v>2964</v>
      </c>
      <c r="I7" s="62">
        <f t="shared" si="1"/>
        <v>8213</v>
      </c>
      <c r="J7" s="62">
        <f t="shared" si="1"/>
        <v>5570</v>
      </c>
      <c r="K7" s="62">
        <f t="shared" si="1"/>
        <v>355216</v>
      </c>
      <c r="L7" s="62">
        <f t="shared" si="1"/>
        <v>233265</v>
      </c>
      <c r="M7" s="62">
        <f t="shared" si="1"/>
        <v>101285</v>
      </c>
      <c r="N7" s="62">
        <f t="shared" si="1"/>
        <v>67387</v>
      </c>
    </row>
    <row r="8" spans="1:14" s="56" customFormat="1" ht="15" customHeight="1">
      <c r="A8" s="65" t="s">
        <v>9</v>
      </c>
      <c r="B8" s="66" t="s">
        <v>165</v>
      </c>
      <c r="C8" s="67">
        <v>45</v>
      </c>
      <c r="D8" s="67">
        <v>24</v>
      </c>
      <c r="E8" s="67">
        <v>5732</v>
      </c>
      <c r="F8" s="67">
        <v>3856</v>
      </c>
      <c r="G8" s="67">
        <v>1052</v>
      </c>
      <c r="H8" s="67">
        <v>606</v>
      </c>
      <c r="I8" s="67">
        <v>1662</v>
      </c>
      <c r="J8" s="67">
        <v>1218</v>
      </c>
      <c r="K8" s="67">
        <v>75339</v>
      </c>
      <c r="L8" s="67">
        <v>53212</v>
      </c>
      <c r="M8" s="67">
        <v>22903</v>
      </c>
      <c r="N8" s="67">
        <v>16033</v>
      </c>
    </row>
    <row r="9" spans="1:14" s="56" customFormat="1" ht="15" customHeight="1">
      <c r="A9" s="65" t="s">
        <v>10</v>
      </c>
      <c r="B9" s="66" t="s">
        <v>171</v>
      </c>
      <c r="C9" s="67">
        <v>18</v>
      </c>
      <c r="D9" s="67">
        <v>12</v>
      </c>
      <c r="E9" s="67">
        <v>2363</v>
      </c>
      <c r="F9" s="67">
        <v>1682</v>
      </c>
      <c r="G9" s="67">
        <v>400</v>
      </c>
      <c r="H9" s="67">
        <v>237</v>
      </c>
      <c r="I9" s="67">
        <v>788</v>
      </c>
      <c r="J9" s="67">
        <v>571</v>
      </c>
      <c r="K9" s="67">
        <v>33479</v>
      </c>
      <c r="L9" s="67">
        <v>23144</v>
      </c>
      <c r="M9" s="67">
        <v>10310</v>
      </c>
      <c r="N9" s="67">
        <v>7118</v>
      </c>
    </row>
    <row r="10" spans="1:14" s="56" customFormat="1" ht="15" customHeight="1">
      <c r="A10" s="65" t="s">
        <v>11</v>
      </c>
      <c r="B10" s="66" t="s">
        <v>234</v>
      </c>
      <c r="C10" s="67">
        <v>37</v>
      </c>
      <c r="D10" s="67">
        <v>21</v>
      </c>
      <c r="E10" s="67">
        <v>4651</v>
      </c>
      <c r="F10" s="67">
        <v>3080</v>
      </c>
      <c r="G10" s="67">
        <v>692</v>
      </c>
      <c r="H10" s="67">
        <v>372</v>
      </c>
      <c r="I10" s="67">
        <v>964</v>
      </c>
      <c r="J10" s="67">
        <v>613</v>
      </c>
      <c r="K10" s="67">
        <v>40926</v>
      </c>
      <c r="L10" s="67">
        <v>24671</v>
      </c>
      <c r="M10" s="67">
        <v>11038</v>
      </c>
      <c r="N10" s="67">
        <v>6531</v>
      </c>
    </row>
    <row r="11" spans="1:14" s="56" customFormat="1" ht="15" customHeight="1">
      <c r="A11" s="65" t="s">
        <v>12</v>
      </c>
      <c r="B11" s="66" t="s">
        <v>173</v>
      </c>
      <c r="C11" s="67">
        <v>6</v>
      </c>
      <c r="D11" s="67">
        <v>4</v>
      </c>
      <c r="E11" s="67">
        <v>464</v>
      </c>
      <c r="F11" s="67">
        <v>329</v>
      </c>
      <c r="G11" s="67">
        <v>104</v>
      </c>
      <c r="H11" s="67">
        <v>67</v>
      </c>
      <c r="I11" s="67">
        <v>168</v>
      </c>
      <c r="J11" s="67">
        <v>143</v>
      </c>
      <c r="K11" s="67">
        <v>7133</v>
      </c>
      <c r="L11" s="67">
        <v>5981</v>
      </c>
      <c r="M11" s="67">
        <v>1897</v>
      </c>
      <c r="N11" s="67">
        <v>1649</v>
      </c>
    </row>
    <row r="12" spans="1:14" s="56" customFormat="1" ht="15" customHeight="1">
      <c r="A12" s="65" t="s">
        <v>13</v>
      </c>
      <c r="B12" s="66" t="s">
        <v>175</v>
      </c>
      <c r="C12" s="67">
        <v>15</v>
      </c>
      <c r="D12" s="67">
        <v>9</v>
      </c>
      <c r="E12" s="67">
        <v>1894</v>
      </c>
      <c r="F12" s="67">
        <v>1165</v>
      </c>
      <c r="G12" s="67">
        <v>320</v>
      </c>
      <c r="H12" s="67">
        <v>170</v>
      </c>
      <c r="I12" s="67">
        <v>572</v>
      </c>
      <c r="J12" s="67">
        <v>363</v>
      </c>
      <c r="K12" s="67">
        <v>25181</v>
      </c>
      <c r="L12" s="67">
        <v>16392</v>
      </c>
      <c r="M12" s="67">
        <v>5917</v>
      </c>
      <c r="N12" s="67">
        <v>4060</v>
      </c>
    </row>
    <row r="13" spans="1:14" s="56" customFormat="1" ht="15" customHeight="1">
      <c r="A13" s="65" t="s">
        <v>14</v>
      </c>
      <c r="B13" s="66" t="s">
        <v>177</v>
      </c>
      <c r="C13" s="67">
        <v>4</v>
      </c>
      <c r="D13" s="67">
        <v>3</v>
      </c>
      <c r="E13" s="67">
        <v>418</v>
      </c>
      <c r="F13" s="67">
        <v>350</v>
      </c>
      <c r="G13" s="67">
        <v>74</v>
      </c>
      <c r="H13" s="67">
        <v>57</v>
      </c>
      <c r="I13" s="67">
        <v>139</v>
      </c>
      <c r="J13" s="67">
        <v>117</v>
      </c>
      <c r="K13" s="67">
        <v>5805</v>
      </c>
      <c r="L13" s="67">
        <v>5043</v>
      </c>
      <c r="M13" s="67">
        <v>1874</v>
      </c>
      <c r="N13" s="67">
        <v>1479</v>
      </c>
    </row>
    <row r="14" spans="1:14" s="56" customFormat="1" ht="15" customHeight="1">
      <c r="A14" s="65" t="s">
        <v>15</v>
      </c>
      <c r="B14" s="66" t="s">
        <v>179</v>
      </c>
      <c r="C14" s="67">
        <v>8</v>
      </c>
      <c r="D14" s="67">
        <v>5</v>
      </c>
      <c r="E14" s="67">
        <v>869</v>
      </c>
      <c r="F14" s="67">
        <v>534</v>
      </c>
      <c r="G14" s="67">
        <v>167</v>
      </c>
      <c r="H14" s="67">
        <v>96</v>
      </c>
      <c r="I14" s="67">
        <v>166</v>
      </c>
      <c r="J14" s="67">
        <v>115</v>
      </c>
      <c r="K14" s="67">
        <v>7021</v>
      </c>
      <c r="L14" s="67">
        <v>4695</v>
      </c>
      <c r="M14" s="67">
        <v>2273</v>
      </c>
      <c r="N14" s="67">
        <v>1513</v>
      </c>
    </row>
    <row r="15" spans="1:14" s="56" customFormat="1" ht="15" customHeight="1">
      <c r="A15" s="65" t="s">
        <v>16</v>
      </c>
      <c r="B15" s="66" t="s">
        <v>236</v>
      </c>
      <c r="C15" s="67">
        <v>18</v>
      </c>
      <c r="D15" s="67">
        <v>7</v>
      </c>
      <c r="E15" s="67">
        <v>2057</v>
      </c>
      <c r="F15" s="67">
        <v>644</v>
      </c>
      <c r="G15" s="67">
        <v>434</v>
      </c>
      <c r="H15" s="67">
        <v>105</v>
      </c>
      <c r="I15" s="67">
        <v>405</v>
      </c>
      <c r="J15" s="67">
        <v>159</v>
      </c>
      <c r="K15" s="67">
        <v>18480</v>
      </c>
      <c r="L15" s="67">
        <v>6455</v>
      </c>
      <c r="M15" s="67">
        <v>4145</v>
      </c>
      <c r="N15" s="67">
        <v>1362</v>
      </c>
    </row>
    <row r="16" spans="1:14" s="56" customFormat="1" ht="15" customHeight="1">
      <c r="A16" s="65" t="s">
        <v>17</v>
      </c>
      <c r="B16" s="66" t="s">
        <v>181</v>
      </c>
      <c r="C16" s="67">
        <v>9</v>
      </c>
      <c r="D16" s="67">
        <v>5</v>
      </c>
      <c r="E16" s="67">
        <v>917</v>
      </c>
      <c r="F16" s="67">
        <v>562</v>
      </c>
      <c r="G16" s="67">
        <v>180</v>
      </c>
      <c r="H16" s="67">
        <v>111</v>
      </c>
      <c r="I16" s="67">
        <v>327</v>
      </c>
      <c r="J16" s="67">
        <v>226</v>
      </c>
      <c r="K16" s="67">
        <v>14874</v>
      </c>
      <c r="L16" s="67">
        <v>10123</v>
      </c>
      <c r="M16" s="67">
        <v>3515</v>
      </c>
      <c r="N16" s="67">
        <v>2586</v>
      </c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376</v>
      </c>
      <c r="F17" s="67">
        <v>376</v>
      </c>
      <c r="G17" s="67">
        <v>90</v>
      </c>
      <c r="H17" s="67">
        <v>90</v>
      </c>
      <c r="I17" s="67">
        <v>114</v>
      </c>
      <c r="J17" s="67">
        <v>113</v>
      </c>
      <c r="K17" s="67">
        <v>4319</v>
      </c>
      <c r="L17" s="67">
        <v>4301</v>
      </c>
      <c r="M17" s="67">
        <v>1019</v>
      </c>
      <c r="N17" s="67">
        <v>1019</v>
      </c>
    </row>
    <row r="18" spans="1:14" s="56" customFormat="1" ht="15" customHeight="1">
      <c r="A18" s="65" t="s">
        <v>19</v>
      </c>
      <c r="B18" s="66" t="s">
        <v>185</v>
      </c>
      <c r="C18" s="67">
        <v>12</v>
      </c>
      <c r="D18" s="67">
        <v>5</v>
      </c>
      <c r="E18" s="67">
        <v>942</v>
      </c>
      <c r="F18" s="67">
        <v>476</v>
      </c>
      <c r="G18" s="67">
        <v>207</v>
      </c>
      <c r="H18" s="67">
        <v>87</v>
      </c>
      <c r="I18" s="67">
        <v>228</v>
      </c>
      <c r="J18" s="67">
        <v>115</v>
      </c>
      <c r="K18" s="67">
        <v>9541</v>
      </c>
      <c r="L18" s="67">
        <v>4792</v>
      </c>
      <c r="M18" s="67">
        <v>3011</v>
      </c>
      <c r="N18" s="67">
        <v>1633</v>
      </c>
    </row>
    <row r="19" spans="1:14" s="56" customFormat="1" ht="15" customHeight="1">
      <c r="A19" s="65" t="s">
        <v>20</v>
      </c>
      <c r="B19" s="66" t="s">
        <v>187</v>
      </c>
      <c r="C19" s="67">
        <v>5</v>
      </c>
      <c r="D19" s="67">
        <v>1</v>
      </c>
      <c r="E19" s="67">
        <v>308</v>
      </c>
      <c r="F19" s="67">
        <v>97</v>
      </c>
      <c r="G19" s="67">
        <v>71</v>
      </c>
      <c r="H19" s="67">
        <v>26</v>
      </c>
      <c r="I19" s="67">
        <v>63</v>
      </c>
      <c r="J19" s="67">
        <v>15</v>
      </c>
      <c r="K19" s="67">
        <v>2244</v>
      </c>
      <c r="L19" s="67">
        <v>592</v>
      </c>
      <c r="M19" s="67">
        <v>785</v>
      </c>
      <c r="N19" s="67">
        <v>168</v>
      </c>
    </row>
    <row r="20" spans="1:14" s="56" customFormat="1" ht="15" customHeight="1">
      <c r="A20" s="65" t="s">
        <v>21</v>
      </c>
      <c r="B20" s="66" t="s">
        <v>238</v>
      </c>
      <c r="C20" s="67">
        <v>15</v>
      </c>
      <c r="D20" s="67">
        <v>7</v>
      </c>
      <c r="E20" s="67">
        <v>1285</v>
      </c>
      <c r="F20" s="67">
        <v>641</v>
      </c>
      <c r="G20" s="67">
        <v>226</v>
      </c>
      <c r="H20" s="67">
        <v>125</v>
      </c>
      <c r="I20" s="67">
        <v>386</v>
      </c>
      <c r="J20" s="67">
        <v>208</v>
      </c>
      <c r="K20" s="67">
        <v>16298</v>
      </c>
      <c r="L20" s="67">
        <v>8110</v>
      </c>
      <c r="M20" s="67">
        <v>5042</v>
      </c>
      <c r="N20" s="67">
        <v>2398</v>
      </c>
    </row>
    <row r="21" spans="1:14" s="56" customFormat="1" ht="15" customHeight="1">
      <c r="A21" s="65" t="s">
        <v>22</v>
      </c>
      <c r="B21" s="66" t="s">
        <v>240</v>
      </c>
      <c r="C21" s="67">
        <v>13</v>
      </c>
      <c r="D21" s="67">
        <v>10</v>
      </c>
      <c r="E21" s="67">
        <v>1208</v>
      </c>
      <c r="F21" s="67">
        <v>1036</v>
      </c>
      <c r="G21" s="67">
        <v>197</v>
      </c>
      <c r="H21" s="67">
        <v>149</v>
      </c>
      <c r="I21" s="67">
        <v>328</v>
      </c>
      <c r="J21" s="67">
        <v>244</v>
      </c>
      <c r="K21" s="67">
        <v>12790</v>
      </c>
      <c r="L21" s="67">
        <v>9431</v>
      </c>
      <c r="M21" s="67">
        <v>3360</v>
      </c>
      <c r="N21" s="67">
        <v>2465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521</v>
      </c>
      <c r="F22" s="67">
        <v>368</v>
      </c>
      <c r="G22" s="67">
        <v>120</v>
      </c>
      <c r="H22" s="67">
        <v>69</v>
      </c>
      <c r="I22" s="67">
        <v>206</v>
      </c>
      <c r="J22" s="67">
        <v>175</v>
      </c>
      <c r="K22" s="67">
        <v>8695</v>
      </c>
      <c r="L22" s="67">
        <v>7278</v>
      </c>
      <c r="M22" s="67">
        <v>2770</v>
      </c>
      <c r="N22" s="67">
        <v>2423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229</v>
      </c>
      <c r="F23" s="67">
        <v>214</v>
      </c>
      <c r="G23" s="67">
        <v>66</v>
      </c>
      <c r="H23" s="67">
        <v>61</v>
      </c>
      <c r="I23" s="67">
        <v>127</v>
      </c>
      <c r="J23" s="67">
        <v>127</v>
      </c>
      <c r="K23" s="67">
        <v>4121</v>
      </c>
      <c r="L23" s="67">
        <v>4121</v>
      </c>
      <c r="M23" s="67">
        <v>1230</v>
      </c>
      <c r="N23" s="67">
        <v>1230</v>
      </c>
    </row>
    <row r="24" spans="1:14" s="56" customFormat="1" ht="15" customHeight="1">
      <c r="A24" s="65" t="s">
        <v>25</v>
      </c>
      <c r="B24" s="66" t="s">
        <v>193</v>
      </c>
      <c r="C24" s="67">
        <v>6</v>
      </c>
      <c r="D24" s="67">
        <v>3</v>
      </c>
      <c r="E24" s="67">
        <v>460</v>
      </c>
      <c r="F24" s="67">
        <v>250</v>
      </c>
      <c r="G24" s="67">
        <v>115</v>
      </c>
      <c r="H24" s="67">
        <v>57</v>
      </c>
      <c r="I24" s="67">
        <v>114</v>
      </c>
      <c r="J24" s="67">
        <v>84</v>
      </c>
      <c r="K24" s="67">
        <v>4499</v>
      </c>
      <c r="L24" s="67">
        <v>3327</v>
      </c>
      <c r="M24" s="67">
        <v>1210</v>
      </c>
      <c r="N24" s="67">
        <v>976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105</v>
      </c>
      <c r="F25" s="67">
        <v>105</v>
      </c>
      <c r="G25" s="67">
        <v>20</v>
      </c>
      <c r="H25" s="67">
        <v>20</v>
      </c>
      <c r="I25" s="67">
        <v>32</v>
      </c>
      <c r="J25" s="67">
        <v>32</v>
      </c>
      <c r="K25" s="67">
        <v>1171</v>
      </c>
      <c r="L25" s="67">
        <v>1171</v>
      </c>
      <c r="M25" s="67">
        <v>353</v>
      </c>
      <c r="N25" s="67">
        <v>353</v>
      </c>
    </row>
    <row r="26" spans="1:14" s="56" customFormat="1" ht="15" customHeight="1">
      <c r="A26" s="65" t="s">
        <v>27</v>
      </c>
      <c r="B26" s="66" t="s">
        <v>197</v>
      </c>
      <c r="C26" s="67">
        <v>7</v>
      </c>
      <c r="D26" s="67">
        <v>5</v>
      </c>
      <c r="E26" s="67">
        <v>680</v>
      </c>
      <c r="F26" s="67">
        <v>430</v>
      </c>
      <c r="G26" s="67">
        <v>137</v>
      </c>
      <c r="H26" s="67">
        <v>77</v>
      </c>
      <c r="I26" s="67">
        <v>176</v>
      </c>
      <c r="J26" s="67">
        <v>148</v>
      </c>
      <c r="K26" s="67">
        <v>6681</v>
      </c>
      <c r="L26" s="67">
        <v>5674</v>
      </c>
      <c r="M26" s="67">
        <v>1895</v>
      </c>
      <c r="N26" s="67">
        <v>1640</v>
      </c>
    </row>
    <row r="27" spans="1:14" s="56" customFormat="1" ht="15" customHeight="1">
      <c r="A27" s="65" t="s">
        <v>28</v>
      </c>
      <c r="B27" s="66" t="s">
        <v>199</v>
      </c>
      <c r="C27" s="67">
        <v>8</v>
      </c>
      <c r="D27" s="67">
        <v>5</v>
      </c>
      <c r="E27" s="67">
        <v>932</v>
      </c>
      <c r="F27" s="67">
        <v>570</v>
      </c>
      <c r="G27" s="67">
        <v>173</v>
      </c>
      <c r="H27" s="67">
        <v>103</v>
      </c>
      <c r="I27" s="67">
        <v>206</v>
      </c>
      <c r="J27" s="67">
        <v>161</v>
      </c>
      <c r="K27" s="67">
        <v>8408</v>
      </c>
      <c r="L27" s="67">
        <v>6544</v>
      </c>
      <c r="M27" s="67">
        <v>2333</v>
      </c>
      <c r="N27" s="67">
        <v>1861</v>
      </c>
    </row>
    <row r="28" spans="1:14" s="56" customFormat="1" ht="15" customHeight="1">
      <c r="A28" s="65" t="s">
        <v>29</v>
      </c>
      <c r="B28" s="66" t="s">
        <v>167</v>
      </c>
      <c r="C28" s="67">
        <v>13</v>
      </c>
      <c r="D28" s="67">
        <v>6</v>
      </c>
      <c r="E28" s="67">
        <v>1803</v>
      </c>
      <c r="F28" s="67">
        <v>882</v>
      </c>
      <c r="G28" s="67">
        <v>329</v>
      </c>
      <c r="H28" s="67">
        <v>136</v>
      </c>
      <c r="I28" s="67">
        <v>453</v>
      </c>
      <c r="J28" s="67">
        <v>291</v>
      </c>
      <c r="K28" s="67">
        <v>22178</v>
      </c>
      <c r="L28" s="67">
        <v>14090</v>
      </c>
      <c r="M28" s="67">
        <v>6454</v>
      </c>
      <c r="N28" s="67">
        <v>4339</v>
      </c>
    </row>
    <row r="29" spans="1:14" s="56" customFormat="1" ht="15" customHeight="1">
      <c r="A29" s="65" t="s">
        <v>30</v>
      </c>
      <c r="B29" s="66" t="s">
        <v>201</v>
      </c>
      <c r="C29" s="67">
        <v>7</v>
      </c>
      <c r="D29" s="67">
        <v>2</v>
      </c>
      <c r="E29" s="67">
        <v>693</v>
      </c>
      <c r="F29" s="67">
        <v>285</v>
      </c>
      <c r="G29" s="67">
        <v>138</v>
      </c>
      <c r="H29" s="67">
        <v>52</v>
      </c>
      <c r="I29" s="67">
        <v>229</v>
      </c>
      <c r="J29" s="67">
        <v>126</v>
      </c>
      <c r="K29" s="67">
        <v>9740</v>
      </c>
      <c r="L29" s="67">
        <v>5029</v>
      </c>
      <c r="M29" s="67">
        <v>3169</v>
      </c>
      <c r="N29" s="67">
        <v>1638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1467</v>
      </c>
      <c r="F30" s="67">
        <v>539</v>
      </c>
      <c r="G30" s="67">
        <v>296</v>
      </c>
      <c r="H30" s="67">
        <v>91</v>
      </c>
      <c r="I30" s="67">
        <v>360</v>
      </c>
      <c r="J30" s="67">
        <v>206</v>
      </c>
      <c r="K30" s="67">
        <v>16293</v>
      </c>
      <c r="L30" s="67">
        <v>9089</v>
      </c>
      <c r="M30" s="67">
        <v>4782</v>
      </c>
      <c r="N30" s="67">
        <v>2913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97</v>
      </c>
      <c r="F31" s="62">
        <f t="shared" si="2"/>
        <v>97</v>
      </c>
      <c r="G31" s="62">
        <f t="shared" si="2"/>
        <v>35</v>
      </c>
      <c r="H31" s="62">
        <f t="shared" si="2"/>
        <v>35</v>
      </c>
      <c r="I31" s="62">
        <f t="shared" si="2"/>
        <v>39</v>
      </c>
      <c r="J31" s="62">
        <f t="shared" si="2"/>
        <v>39</v>
      </c>
      <c r="K31" s="62">
        <f t="shared" si="2"/>
        <v>1373</v>
      </c>
      <c r="L31" s="62">
        <f t="shared" si="2"/>
        <v>1373</v>
      </c>
      <c r="M31" s="62">
        <f t="shared" si="2"/>
        <v>401</v>
      </c>
      <c r="N31" s="62">
        <f t="shared" si="2"/>
        <v>401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72</v>
      </c>
      <c r="F32" s="67">
        <v>72</v>
      </c>
      <c r="G32" s="67">
        <v>21</v>
      </c>
      <c r="H32" s="67">
        <v>21</v>
      </c>
      <c r="I32" s="67">
        <v>31</v>
      </c>
      <c r="J32" s="67">
        <v>31</v>
      </c>
      <c r="K32" s="67">
        <v>1171</v>
      </c>
      <c r="L32" s="67">
        <v>1171</v>
      </c>
      <c r="M32" s="67">
        <v>348</v>
      </c>
      <c r="N32" s="67">
        <v>348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25</v>
      </c>
      <c r="F33" s="71">
        <v>25</v>
      </c>
      <c r="G33" s="71">
        <v>14</v>
      </c>
      <c r="H33" s="71">
        <v>14</v>
      </c>
      <c r="I33" s="71">
        <v>8</v>
      </c>
      <c r="J33" s="71">
        <v>8</v>
      </c>
      <c r="K33" s="71">
        <v>202</v>
      </c>
      <c r="L33" s="71">
        <v>202</v>
      </c>
      <c r="M33" s="71">
        <v>53</v>
      </c>
      <c r="N33" s="71">
        <v>53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4.375" style="1" customWidth="1"/>
    <col min="2" max="2" width="12.50390625" style="1" customWidth="1"/>
    <col min="3" max="3" width="11.875" style="1" customWidth="1"/>
    <col min="4" max="4" width="12.25390625" style="1" customWidth="1"/>
    <col min="5" max="5" width="12.50390625" style="1" customWidth="1"/>
    <col min="6" max="6" width="11.503906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9.5" customHeight="1">
      <c r="A2" s="88" t="s">
        <v>81</v>
      </c>
      <c r="B2" s="88"/>
      <c r="C2" s="88"/>
      <c r="D2" s="88"/>
      <c r="E2" s="88"/>
      <c r="F2" s="88"/>
    </row>
    <row r="3" spans="1:6" ht="19.5" customHeight="1">
      <c r="A3" s="87">
        <v>90</v>
      </c>
      <c r="B3" s="87"/>
      <c r="C3" s="87"/>
      <c r="D3" s="89" t="str">
        <f>"SY"&amp;A3+1911&amp;"-"&amp;A3+1912</f>
        <v>SY2001-2002</v>
      </c>
      <c r="E3" s="89"/>
      <c r="F3" s="89"/>
    </row>
    <row r="4" spans="1:6" s="29" customFormat="1" ht="26.25" customHeight="1">
      <c r="A4" s="30"/>
      <c r="B4" s="31" t="s">
        <v>95</v>
      </c>
      <c r="C4" s="32" t="s">
        <v>96</v>
      </c>
      <c r="D4" s="32" t="s">
        <v>97</v>
      </c>
      <c r="E4" s="32" t="s">
        <v>98</v>
      </c>
      <c r="F4" s="32" t="s">
        <v>99</v>
      </c>
    </row>
    <row r="5" spans="1:6" s="37" customFormat="1" ht="15" customHeight="1">
      <c r="A5" s="38" t="s">
        <v>40</v>
      </c>
      <c r="B5" s="39">
        <f>SUM(C5:F5)</f>
        <v>295</v>
      </c>
      <c r="C5" s="40">
        <v>79</v>
      </c>
      <c r="D5" s="40">
        <v>35</v>
      </c>
      <c r="E5" s="40">
        <v>48</v>
      </c>
      <c r="F5" s="40">
        <v>133</v>
      </c>
    </row>
    <row r="6" spans="1:6" s="37" customFormat="1" ht="15" customHeight="1">
      <c r="A6" s="41" t="s">
        <v>41</v>
      </c>
      <c r="B6" s="42">
        <f aca="true" t="shared" si="0" ref="B6:B30">SUM(C6:F6)</f>
        <v>31894</v>
      </c>
      <c r="C6" s="43">
        <f>C7+C8</f>
        <v>8754</v>
      </c>
      <c r="D6" s="43">
        <f>D7+D8</f>
        <v>5226</v>
      </c>
      <c r="E6" s="43">
        <f>E7+E8</f>
        <v>5645</v>
      </c>
      <c r="F6" s="43">
        <f>F7+F8</f>
        <v>12269</v>
      </c>
    </row>
    <row r="7" spans="1:6" s="37" customFormat="1" ht="15" customHeight="1">
      <c r="A7" s="44" t="s">
        <v>42</v>
      </c>
      <c r="B7" s="45">
        <f t="shared" si="0"/>
        <v>13699</v>
      </c>
      <c r="C7" s="46">
        <v>4249</v>
      </c>
      <c r="D7" s="46">
        <v>1853</v>
      </c>
      <c r="E7" s="46">
        <v>1961</v>
      </c>
      <c r="F7" s="46">
        <v>5636</v>
      </c>
    </row>
    <row r="8" spans="1:6" s="37" customFormat="1" ht="15" customHeight="1">
      <c r="A8" s="44" t="s">
        <v>43</v>
      </c>
      <c r="B8" s="45">
        <f t="shared" si="0"/>
        <v>18195</v>
      </c>
      <c r="C8" s="46">
        <v>4505</v>
      </c>
      <c r="D8" s="46">
        <v>3373</v>
      </c>
      <c r="E8" s="46">
        <v>3684</v>
      </c>
      <c r="F8" s="46">
        <v>6633</v>
      </c>
    </row>
    <row r="9" spans="1:6" s="37" customFormat="1" ht="15" customHeight="1">
      <c r="A9" s="41" t="s">
        <v>44</v>
      </c>
      <c r="B9" s="42">
        <f t="shared" si="0"/>
        <v>5910</v>
      </c>
      <c r="C9" s="43">
        <f>C10+C11</f>
        <v>1707</v>
      </c>
      <c r="D9" s="43">
        <f>D10+D11</f>
        <v>819</v>
      </c>
      <c r="E9" s="43">
        <f>E10+E11</f>
        <v>606</v>
      </c>
      <c r="F9" s="43">
        <f>F10+F11</f>
        <v>2778</v>
      </c>
    </row>
    <row r="10" spans="1:6" s="37" customFormat="1" ht="15" customHeight="1">
      <c r="A10" s="44" t="s">
        <v>45</v>
      </c>
      <c r="B10" s="45">
        <f t="shared" si="0"/>
        <v>1670</v>
      </c>
      <c r="C10" s="46">
        <v>523</v>
      </c>
      <c r="D10" s="46">
        <v>153</v>
      </c>
      <c r="E10" s="46">
        <v>143</v>
      </c>
      <c r="F10" s="46">
        <v>851</v>
      </c>
    </row>
    <row r="11" spans="1:6" s="37" customFormat="1" ht="15" customHeight="1">
      <c r="A11" s="44" t="s">
        <v>46</v>
      </c>
      <c r="B11" s="45">
        <f t="shared" si="0"/>
        <v>4240</v>
      </c>
      <c r="C11" s="46">
        <v>1184</v>
      </c>
      <c r="D11" s="46">
        <v>666</v>
      </c>
      <c r="E11" s="46">
        <v>463</v>
      </c>
      <c r="F11" s="46">
        <v>1927</v>
      </c>
    </row>
    <row r="12" spans="1:6" s="37" customFormat="1" ht="15" customHeight="1">
      <c r="A12" s="41" t="s">
        <v>47</v>
      </c>
      <c r="B12" s="42">
        <f t="shared" si="0"/>
        <v>8749</v>
      </c>
      <c r="C12" s="43">
        <f>C13+C14+C15</f>
        <v>3526</v>
      </c>
      <c r="D12" s="43">
        <f>D13+D14+D15</f>
        <v>1739</v>
      </c>
      <c r="E12" s="43">
        <f>E13+E14+E15</f>
        <v>694</v>
      </c>
      <c r="F12" s="43">
        <f>F13+F14+F15</f>
        <v>2790</v>
      </c>
    </row>
    <row r="13" spans="1:6" s="37" customFormat="1" ht="15" customHeight="1">
      <c r="A13" s="44" t="s">
        <v>48</v>
      </c>
      <c r="B13" s="45">
        <f t="shared" si="0"/>
        <v>3031</v>
      </c>
      <c r="C13" s="46">
        <v>1232</v>
      </c>
      <c r="D13" s="46">
        <v>584</v>
      </c>
      <c r="E13" s="46">
        <v>277</v>
      </c>
      <c r="F13" s="46">
        <v>938</v>
      </c>
    </row>
    <row r="14" spans="1:6" s="37" customFormat="1" ht="15" customHeight="1">
      <c r="A14" s="44" t="s">
        <v>49</v>
      </c>
      <c r="B14" s="45">
        <f t="shared" si="0"/>
        <v>3027</v>
      </c>
      <c r="C14" s="46">
        <v>1178</v>
      </c>
      <c r="D14" s="46">
        <v>582</v>
      </c>
      <c r="E14" s="46">
        <v>243</v>
      </c>
      <c r="F14" s="46">
        <v>1024</v>
      </c>
    </row>
    <row r="15" spans="1:6" s="37" customFormat="1" ht="15" customHeight="1">
      <c r="A15" s="44" t="s">
        <v>50</v>
      </c>
      <c r="B15" s="45">
        <f t="shared" si="0"/>
        <v>2691</v>
      </c>
      <c r="C15" s="46">
        <v>1116</v>
      </c>
      <c r="D15" s="46">
        <v>573</v>
      </c>
      <c r="E15" s="46">
        <v>174</v>
      </c>
      <c r="F15" s="46">
        <v>828</v>
      </c>
    </row>
    <row r="16" spans="1:6" s="37" customFormat="1" ht="15" customHeight="1">
      <c r="A16" s="41" t="s">
        <v>51</v>
      </c>
      <c r="B16" s="42">
        <f t="shared" si="0"/>
        <v>370980</v>
      </c>
      <c r="C16" s="43">
        <f>C17+C18</f>
        <v>146727</v>
      </c>
      <c r="D16" s="43">
        <f>D17+D18</f>
        <v>73007</v>
      </c>
      <c r="E16" s="43">
        <f>E17+E18</f>
        <v>26374</v>
      </c>
      <c r="F16" s="43">
        <f>F17+F18</f>
        <v>124872</v>
      </c>
    </row>
    <row r="17" spans="1:6" s="37" customFormat="1" ht="15" customHeight="1">
      <c r="A17" s="44" t="s">
        <v>45</v>
      </c>
      <c r="B17" s="45">
        <f t="shared" si="0"/>
        <v>186299</v>
      </c>
      <c r="C17" s="46">
        <f aca="true" t="shared" si="1" ref="C17:F18">C20+C23+C26</f>
        <v>75150</v>
      </c>
      <c r="D17" s="46">
        <f t="shared" si="1"/>
        <v>36037</v>
      </c>
      <c r="E17" s="46">
        <f t="shared" si="1"/>
        <v>12738</v>
      </c>
      <c r="F17" s="46">
        <f t="shared" si="1"/>
        <v>62374</v>
      </c>
    </row>
    <row r="18" spans="1:6" s="37" customFormat="1" ht="15" customHeight="1">
      <c r="A18" s="44" t="s">
        <v>46</v>
      </c>
      <c r="B18" s="45">
        <f t="shared" si="0"/>
        <v>184681</v>
      </c>
      <c r="C18" s="46">
        <f t="shared" si="1"/>
        <v>71577</v>
      </c>
      <c r="D18" s="46">
        <f t="shared" si="1"/>
        <v>36970</v>
      </c>
      <c r="E18" s="46">
        <f t="shared" si="1"/>
        <v>13636</v>
      </c>
      <c r="F18" s="46">
        <f t="shared" si="1"/>
        <v>62498</v>
      </c>
    </row>
    <row r="19" spans="1:6" s="37" customFormat="1" ht="15" customHeight="1">
      <c r="A19" s="48" t="s">
        <v>52</v>
      </c>
      <c r="B19" s="49">
        <f t="shared" si="0"/>
        <v>127365</v>
      </c>
      <c r="C19" s="50">
        <f>C20+C21</f>
        <v>50805</v>
      </c>
      <c r="D19" s="50">
        <f>D20+D21</f>
        <v>24252</v>
      </c>
      <c r="E19" s="50">
        <f>E20+E21</f>
        <v>10839</v>
      </c>
      <c r="F19" s="50">
        <f>F20+F21</f>
        <v>41469</v>
      </c>
    </row>
    <row r="20" spans="1:6" s="37" customFormat="1" ht="15" customHeight="1">
      <c r="A20" s="44" t="s">
        <v>45</v>
      </c>
      <c r="B20" s="45">
        <f t="shared" si="0"/>
        <v>63684</v>
      </c>
      <c r="C20" s="46">
        <v>25880</v>
      </c>
      <c r="D20" s="46">
        <v>11964</v>
      </c>
      <c r="E20" s="46">
        <v>5197</v>
      </c>
      <c r="F20" s="46">
        <v>20643</v>
      </c>
    </row>
    <row r="21" spans="1:6" s="37" customFormat="1" ht="15" customHeight="1">
      <c r="A21" s="44" t="s">
        <v>46</v>
      </c>
      <c r="B21" s="45">
        <f t="shared" si="0"/>
        <v>63681</v>
      </c>
      <c r="C21" s="46">
        <v>24925</v>
      </c>
      <c r="D21" s="46">
        <v>12288</v>
      </c>
      <c r="E21" s="46">
        <v>5642</v>
      </c>
      <c r="F21" s="46">
        <v>20826</v>
      </c>
    </row>
    <row r="22" spans="1:6" s="37" customFormat="1" ht="15" customHeight="1">
      <c r="A22" s="48" t="s">
        <v>155</v>
      </c>
      <c r="B22" s="49">
        <f t="shared" si="0"/>
        <v>129225</v>
      </c>
      <c r="C22" s="50">
        <f>C23+C24</f>
        <v>49119</v>
      </c>
      <c r="D22" s="50">
        <f>D23+D24</f>
        <v>24205</v>
      </c>
      <c r="E22" s="50">
        <f>E23+E24</f>
        <v>9292</v>
      </c>
      <c r="F22" s="50">
        <f>F23+F24</f>
        <v>46609</v>
      </c>
    </row>
    <row r="23" spans="1:6" s="37" customFormat="1" ht="15" customHeight="1">
      <c r="A23" s="44" t="s">
        <v>45</v>
      </c>
      <c r="B23" s="45">
        <f t="shared" si="0"/>
        <v>65031</v>
      </c>
      <c r="C23" s="46">
        <v>24973</v>
      </c>
      <c r="D23" s="46">
        <v>11903</v>
      </c>
      <c r="E23" s="46">
        <v>4527</v>
      </c>
      <c r="F23" s="46">
        <v>23628</v>
      </c>
    </row>
    <row r="24" spans="1:6" s="37" customFormat="1" ht="15" customHeight="1">
      <c r="A24" s="44" t="s">
        <v>46</v>
      </c>
      <c r="B24" s="45">
        <f t="shared" si="0"/>
        <v>64194</v>
      </c>
      <c r="C24" s="46">
        <v>24146</v>
      </c>
      <c r="D24" s="46">
        <v>12302</v>
      </c>
      <c r="E24" s="46">
        <v>4765</v>
      </c>
      <c r="F24" s="46">
        <v>22981</v>
      </c>
    </row>
    <row r="25" spans="1:6" s="37" customFormat="1" ht="15" customHeight="1">
      <c r="A25" s="48" t="s">
        <v>156</v>
      </c>
      <c r="B25" s="49">
        <f t="shared" si="0"/>
        <v>114390</v>
      </c>
      <c r="C25" s="50">
        <f>C26+C27</f>
        <v>46803</v>
      </c>
      <c r="D25" s="50">
        <f>D26+D27</f>
        <v>24550</v>
      </c>
      <c r="E25" s="50">
        <f>E26+E27</f>
        <v>6243</v>
      </c>
      <c r="F25" s="50">
        <f>F26+F27</f>
        <v>36794</v>
      </c>
    </row>
    <row r="26" spans="1:6" s="37" customFormat="1" ht="15" customHeight="1">
      <c r="A26" s="44" t="s">
        <v>45</v>
      </c>
      <c r="B26" s="45">
        <f t="shared" si="0"/>
        <v>57584</v>
      </c>
      <c r="C26" s="46">
        <v>24297</v>
      </c>
      <c r="D26" s="46">
        <v>12170</v>
      </c>
      <c r="E26" s="46">
        <v>3014</v>
      </c>
      <c r="F26" s="46">
        <v>18103</v>
      </c>
    </row>
    <row r="27" spans="1:6" s="37" customFormat="1" ht="15" customHeight="1">
      <c r="A27" s="44" t="s">
        <v>46</v>
      </c>
      <c r="B27" s="45">
        <f t="shared" si="0"/>
        <v>56806</v>
      </c>
      <c r="C27" s="46">
        <v>22506</v>
      </c>
      <c r="D27" s="46">
        <v>12380</v>
      </c>
      <c r="E27" s="46">
        <v>3229</v>
      </c>
      <c r="F27" s="46">
        <v>18691</v>
      </c>
    </row>
    <row r="28" spans="1:6" s="37" customFormat="1" ht="24.75" customHeight="1">
      <c r="A28" s="48" t="s">
        <v>82</v>
      </c>
      <c r="B28" s="42">
        <f t="shared" si="0"/>
        <v>105488</v>
      </c>
      <c r="C28" s="43">
        <f>C29+C30</f>
        <v>43586</v>
      </c>
      <c r="D28" s="43">
        <f>D29+D30</f>
        <v>22400</v>
      </c>
      <c r="E28" s="43">
        <f>E29+E30</f>
        <v>4682</v>
      </c>
      <c r="F28" s="43">
        <f>F29+F30</f>
        <v>34820</v>
      </c>
    </row>
    <row r="29" spans="1:6" s="37" customFormat="1" ht="15" customHeight="1">
      <c r="A29" s="44" t="s">
        <v>45</v>
      </c>
      <c r="B29" s="45">
        <f t="shared" si="0"/>
        <v>52588</v>
      </c>
      <c r="C29" s="46">
        <v>22672</v>
      </c>
      <c r="D29" s="46">
        <v>10643</v>
      </c>
      <c r="E29" s="46">
        <v>2186</v>
      </c>
      <c r="F29" s="46">
        <v>17087</v>
      </c>
    </row>
    <row r="30" spans="1:6" s="37" customFormat="1" ht="15" customHeight="1">
      <c r="A30" s="52" t="s">
        <v>46</v>
      </c>
      <c r="B30" s="53">
        <f t="shared" si="0"/>
        <v>52900</v>
      </c>
      <c r="C30" s="54">
        <v>20914</v>
      </c>
      <c r="D30" s="54">
        <v>11757</v>
      </c>
      <c r="E30" s="54">
        <v>2496</v>
      </c>
      <c r="F30" s="54">
        <v>17733</v>
      </c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7.25390625" style="2" customWidth="1"/>
    <col min="3" max="3" width="7.50390625" style="2" customWidth="1"/>
    <col min="4" max="4" width="6.875" style="2" customWidth="1"/>
    <col min="5" max="5" width="7.625" style="2" customWidth="1"/>
    <col min="6" max="6" width="7.125" style="2" customWidth="1"/>
    <col min="7" max="7" width="7.50390625" style="2" customWidth="1"/>
    <col min="8" max="8" width="6.125" style="2" customWidth="1"/>
    <col min="9" max="9" width="7.625" style="2" customWidth="1"/>
    <col min="10" max="10" width="6.75390625" style="2" customWidth="1"/>
    <col min="11" max="11" width="9.125" style="2" customWidth="1"/>
    <col min="12" max="12" width="7.875" style="2" customWidth="1"/>
    <col min="13" max="13" width="9.125" style="2" customWidth="1"/>
    <col min="14" max="14" width="7.37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90</v>
      </c>
      <c r="B3" s="87"/>
      <c r="C3" s="87"/>
      <c r="D3" s="87"/>
      <c r="E3" s="87"/>
      <c r="F3" s="87"/>
      <c r="G3" s="87"/>
      <c r="H3" s="89" t="str">
        <f>"SY"&amp;A3+1911&amp;"-"&amp;A3+1912</f>
        <v>SY2001-2002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92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295</v>
      </c>
      <c r="D6" s="62">
        <f t="shared" si="0"/>
        <v>162</v>
      </c>
      <c r="E6" s="62">
        <f t="shared" si="0"/>
        <v>31894</v>
      </c>
      <c r="F6" s="62">
        <f t="shared" si="0"/>
        <v>19625</v>
      </c>
      <c r="G6" s="62">
        <f t="shared" si="0"/>
        <v>5910</v>
      </c>
      <c r="H6" s="62">
        <f t="shared" si="0"/>
        <v>3132</v>
      </c>
      <c r="I6" s="62">
        <f t="shared" si="0"/>
        <v>8749</v>
      </c>
      <c r="J6" s="62">
        <f t="shared" si="0"/>
        <v>5959</v>
      </c>
      <c r="K6" s="62">
        <f t="shared" si="0"/>
        <v>370980</v>
      </c>
      <c r="L6" s="62">
        <f t="shared" si="0"/>
        <v>246108</v>
      </c>
      <c r="M6" s="62">
        <f t="shared" si="0"/>
        <v>105488</v>
      </c>
      <c r="N6" s="62">
        <f t="shared" si="0"/>
        <v>70668</v>
      </c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293</v>
      </c>
      <c r="D7" s="62">
        <f t="shared" si="1"/>
        <v>160</v>
      </c>
      <c r="E7" s="62">
        <f t="shared" si="1"/>
        <v>31798</v>
      </c>
      <c r="F7" s="62">
        <f t="shared" si="1"/>
        <v>19529</v>
      </c>
      <c r="G7" s="62">
        <f t="shared" si="1"/>
        <v>5875</v>
      </c>
      <c r="H7" s="62">
        <f t="shared" si="1"/>
        <v>3097</v>
      </c>
      <c r="I7" s="62">
        <f t="shared" si="1"/>
        <v>8708</v>
      </c>
      <c r="J7" s="62">
        <f t="shared" si="1"/>
        <v>5918</v>
      </c>
      <c r="K7" s="62">
        <f t="shared" si="1"/>
        <v>369569</v>
      </c>
      <c r="L7" s="62">
        <f t="shared" si="1"/>
        <v>244697</v>
      </c>
      <c r="M7" s="62">
        <f t="shared" si="1"/>
        <v>105081</v>
      </c>
      <c r="N7" s="62">
        <f t="shared" si="1"/>
        <v>70261</v>
      </c>
    </row>
    <row r="8" spans="1:14" s="56" customFormat="1" ht="15" customHeight="1">
      <c r="A8" s="65" t="s">
        <v>9</v>
      </c>
      <c r="B8" s="66" t="s">
        <v>165</v>
      </c>
      <c r="C8" s="67">
        <v>46</v>
      </c>
      <c r="D8" s="67">
        <v>24</v>
      </c>
      <c r="E8" s="67">
        <v>5688</v>
      </c>
      <c r="F8" s="67">
        <v>3909</v>
      </c>
      <c r="G8" s="67">
        <v>1064</v>
      </c>
      <c r="H8" s="67">
        <v>631</v>
      </c>
      <c r="I8" s="67">
        <v>1708</v>
      </c>
      <c r="J8" s="67">
        <v>1264</v>
      </c>
      <c r="K8" s="67">
        <v>74779</v>
      </c>
      <c r="L8" s="67">
        <v>53841</v>
      </c>
      <c r="M8" s="67">
        <v>23317</v>
      </c>
      <c r="N8" s="67">
        <v>16380</v>
      </c>
    </row>
    <row r="9" spans="1:14" s="56" customFormat="1" ht="15" customHeight="1">
      <c r="A9" s="65" t="s">
        <v>10</v>
      </c>
      <c r="B9" s="66" t="s">
        <v>171</v>
      </c>
      <c r="C9" s="67">
        <v>19</v>
      </c>
      <c r="D9" s="67">
        <v>13</v>
      </c>
      <c r="E9" s="67">
        <v>2182</v>
      </c>
      <c r="F9" s="67">
        <v>1646</v>
      </c>
      <c r="G9" s="67">
        <v>419</v>
      </c>
      <c r="H9" s="67">
        <v>252</v>
      </c>
      <c r="I9" s="67">
        <v>788</v>
      </c>
      <c r="J9" s="67">
        <v>579</v>
      </c>
      <c r="K9" s="67">
        <v>33031</v>
      </c>
      <c r="L9" s="67">
        <v>23327</v>
      </c>
      <c r="M9" s="67">
        <v>10435</v>
      </c>
      <c r="N9" s="67">
        <v>7374</v>
      </c>
    </row>
    <row r="10" spans="1:14" s="56" customFormat="1" ht="15" customHeight="1">
      <c r="A10" s="65" t="s">
        <v>11</v>
      </c>
      <c r="B10" s="66" t="s">
        <v>234</v>
      </c>
      <c r="C10" s="67">
        <v>37</v>
      </c>
      <c r="D10" s="67">
        <v>21</v>
      </c>
      <c r="E10" s="67">
        <v>4799</v>
      </c>
      <c r="F10" s="67">
        <v>3221</v>
      </c>
      <c r="G10" s="67">
        <v>702</v>
      </c>
      <c r="H10" s="67">
        <v>377</v>
      </c>
      <c r="I10" s="67">
        <v>1016</v>
      </c>
      <c r="J10" s="67">
        <v>646</v>
      </c>
      <c r="K10" s="67">
        <v>42755</v>
      </c>
      <c r="L10" s="67">
        <v>26048</v>
      </c>
      <c r="M10" s="67">
        <v>12045</v>
      </c>
      <c r="N10" s="67">
        <v>7422</v>
      </c>
    </row>
    <row r="11" spans="1:14" s="56" customFormat="1" ht="15" customHeight="1">
      <c r="A11" s="65" t="s">
        <v>12</v>
      </c>
      <c r="B11" s="66" t="s">
        <v>173</v>
      </c>
      <c r="C11" s="67">
        <v>6</v>
      </c>
      <c r="D11" s="67">
        <v>4</v>
      </c>
      <c r="E11" s="67">
        <v>478</v>
      </c>
      <c r="F11" s="67">
        <v>340</v>
      </c>
      <c r="G11" s="67">
        <v>104</v>
      </c>
      <c r="H11" s="67">
        <v>63</v>
      </c>
      <c r="I11" s="67">
        <v>176</v>
      </c>
      <c r="J11" s="67">
        <v>148</v>
      </c>
      <c r="K11" s="67">
        <v>7293</v>
      </c>
      <c r="L11" s="67">
        <v>6071</v>
      </c>
      <c r="M11" s="67">
        <v>2087</v>
      </c>
      <c r="N11" s="67">
        <v>1875</v>
      </c>
    </row>
    <row r="12" spans="1:14" s="56" customFormat="1" ht="15" customHeight="1">
      <c r="A12" s="65" t="s">
        <v>13</v>
      </c>
      <c r="B12" s="66" t="s">
        <v>175</v>
      </c>
      <c r="C12" s="67">
        <v>18</v>
      </c>
      <c r="D12" s="67">
        <v>9</v>
      </c>
      <c r="E12" s="67">
        <v>2518</v>
      </c>
      <c r="F12" s="67">
        <v>1372</v>
      </c>
      <c r="G12" s="67">
        <v>416</v>
      </c>
      <c r="H12" s="67">
        <v>179</v>
      </c>
      <c r="I12" s="67">
        <v>652</v>
      </c>
      <c r="J12" s="67">
        <v>421</v>
      </c>
      <c r="K12" s="67">
        <v>28136</v>
      </c>
      <c r="L12" s="67">
        <v>18448</v>
      </c>
      <c r="M12" s="67">
        <v>6829</v>
      </c>
      <c r="N12" s="67">
        <v>4310</v>
      </c>
    </row>
    <row r="13" spans="1:14" s="56" customFormat="1" ht="15" customHeight="1">
      <c r="A13" s="65" t="s">
        <v>14</v>
      </c>
      <c r="B13" s="66" t="s">
        <v>177</v>
      </c>
      <c r="C13" s="67">
        <v>6</v>
      </c>
      <c r="D13" s="67">
        <v>3</v>
      </c>
      <c r="E13" s="67">
        <v>588</v>
      </c>
      <c r="F13" s="67">
        <v>360</v>
      </c>
      <c r="G13" s="67">
        <v>116</v>
      </c>
      <c r="H13" s="67">
        <v>58</v>
      </c>
      <c r="I13" s="67">
        <v>141</v>
      </c>
      <c r="J13" s="67">
        <v>117</v>
      </c>
      <c r="K13" s="67">
        <v>5844</v>
      </c>
      <c r="L13" s="67">
        <v>5037</v>
      </c>
      <c r="M13" s="67">
        <v>1832</v>
      </c>
      <c r="N13" s="67">
        <v>1594</v>
      </c>
    </row>
    <row r="14" spans="1:14" s="56" customFormat="1" ht="15" customHeight="1">
      <c r="A14" s="65" t="s">
        <v>15</v>
      </c>
      <c r="B14" s="66" t="s">
        <v>179</v>
      </c>
      <c r="C14" s="67">
        <v>9</v>
      </c>
      <c r="D14" s="67">
        <v>6</v>
      </c>
      <c r="E14" s="67">
        <v>886</v>
      </c>
      <c r="F14" s="67">
        <v>572</v>
      </c>
      <c r="G14" s="67">
        <v>169</v>
      </c>
      <c r="H14" s="67">
        <v>98</v>
      </c>
      <c r="I14" s="67">
        <v>180</v>
      </c>
      <c r="J14" s="67">
        <v>128</v>
      </c>
      <c r="K14" s="67">
        <v>7529</v>
      </c>
      <c r="L14" s="67">
        <v>5278</v>
      </c>
      <c r="M14" s="67">
        <v>2179</v>
      </c>
      <c r="N14" s="67">
        <v>1461</v>
      </c>
    </row>
    <row r="15" spans="1:14" s="56" customFormat="1" ht="15" customHeight="1">
      <c r="A15" s="65" t="s">
        <v>16</v>
      </c>
      <c r="B15" s="66" t="s">
        <v>236</v>
      </c>
      <c r="C15" s="67">
        <v>21</v>
      </c>
      <c r="D15" s="67">
        <v>9</v>
      </c>
      <c r="E15" s="67">
        <v>2377</v>
      </c>
      <c r="F15" s="67">
        <v>802</v>
      </c>
      <c r="G15" s="67">
        <v>491</v>
      </c>
      <c r="H15" s="67">
        <v>142</v>
      </c>
      <c r="I15" s="67">
        <v>478</v>
      </c>
      <c r="J15" s="67">
        <v>197</v>
      </c>
      <c r="K15" s="67">
        <v>21116</v>
      </c>
      <c r="L15" s="67">
        <v>7743</v>
      </c>
      <c r="M15" s="67">
        <v>4872</v>
      </c>
      <c r="N15" s="67">
        <v>1592</v>
      </c>
    </row>
    <row r="16" spans="1:14" s="56" customFormat="1" ht="15" customHeight="1">
      <c r="A16" s="65" t="s">
        <v>17</v>
      </c>
      <c r="B16" s="66" t="s">
        <v>181</v>
      </c>
      <c r="C16" s="67">
        <v>9</v>
      </c>
      <c r="D16" s="67">
        <v>5</v>
      </c>
      <c r="E16" s="67">
        <v>884</v>
      </c>
      <c r="F16" s="67">
        <v>567</v>
      </c>
      <c r="G16" s="67">
        <v>180</v>
      </c>
      <c r="H16" s="67">
        <v>113</v>
      </c>
      <c r="I16" s="67">
        <v>347</v>
      </c>
      <c r="J16" s="67">
        <v>227</v>
      </c>
      <c r="K16" s="67">
        <v>15810</v>
      </c>
      <c r="L16" s="67">
        <v>10070</v>
      </c>
      <c r="M16" s="67">
        <v>4225</v>
      </c>
      <c r="N16" s="67">
        <v>3287</v>
      </c>
    </row>
    <row r="17" spans="1:14" s="56" customFormat="1" ht="15" customHeight="1">
      <c r="A17" s="65" t="s">
        <v>18</v>
      </c>
      <c r="B17" s="66" t="s">
        <v>183</v>
      </c>
      <c r="C17" s="67">
        <v>6</v>
      </c>
      <c r="D17" s="67">
        <v>5</v>
      </c>
      <c r="E17" s="67">
        <v>496</v>
      </c>
      <c r="F17" s="67">
        <v>480</v>
      </c>
      <c r="G17" s="67">
        <v>107</v>
      </c>
      <c r="H17" s="67">
        <v>102</v>
      </c>
      <c r="I17" s="67">
        <v>143</v>
      </c>
      <c r="J17" s="67">
        <v>139</v>
      </c>
      <c r="K17" s="67">
        <v>5396</v>
      </c>
      <c r="L17" s="67">
        <v>5265</v>
      </c>
      <c r="M17" s="67">
        <v>967</v>
      </c>
      <c r="N17" s="67">
        <v>967</v>
      </c>
    </row>
    <row r="18" spans="1:14" s="56" customFormat="1" ht="15" customHeight="1">
      <c r="A18" s="65" t="s">
        <v>19</v>
      </c>
      <c r="B18" s="66" t="s">
        <v>185</v>
      </c>
      <c r="C18" s="67">
        <v>12</v>
      </c>
      <c r="D18" s="67">
        <v>5</v>
      </c>
      <c r="E18" s="67">
        <v>917</v>
      </c>
      <c r="F18" s="67">
        <v>478</v>
      </c>
      <c r="G18" s="67">
        <v>202</v>
      </c>
      <c r="H18" s="67">
        <v>87</v>
      </c>
      <c r="I18" s="67">
        <v>230</v>
      </c>
      <c r="J18" s="67">
        <v>122</v>
      </c>
      <c r="K18" s="67">
        <v>9509</v>
      </c>
      <c r="L18" s="67">
        <v>5073</v>
      </c>
      <c r="M18" s="67">
        <v>2900</v>
      </c>
      <c r="N18" s="67">
        <v>1494</v>
      </c>
    </row>
    <row r="19" spans="1:14" s="56" customFormat="1" ht="15" customHeight="1">
      <c r="A19" s="65" t="s">
        <v>20</v>
      </c>
      <c r="B19" s="66" t="s">
        <v>187</v>
      </c>
      <c r="C19" s="67">
        <v>5</v>
      </c>
      <c r="D19" s="67">
        <v>1</v>
      </c>
      <c r="E19" s="67">
        <v>269</v>
      </c>
      <c r="F19" s="67">
        <v>97</v>
      </c>
      <c r="G19" s="67">
        <v>72</v>
      </c>
      <c r="H19" s="67">
        <v>27</v>
      </c>
      <c r="I19" s="67">
        <v>61</v>
      </c>
      <c r="J19" s="67">
        <v>15</v>
      </c>
      <c r="K19" s="67">
        <v>2228</v>
      </c>
      <c r="L19" s="67">
        <v>594</v>
      </c>
      <c r="M19" s="67">
        <v>692</v>
      </c>
      <c r="N19" s="67">
        <v>194</v>
      </c>
    </row>
    <row r="20" spans="1:14" s="56" customFormat="1" ht="15" customHeight="1">
      <c r="A20" s="65" t="s">
        <v>21</v>
      </c>
      <c r="B20" s="66" t="s">
        <v>238</v>
      </c>
      <c r="C20" s="67">
        <v>15</v>
      </c>
      <c r="D20" s="67">
        <v>7</v>
      </c>
      <c r="E20" s="67">
        <v>1294</v>
      </c>
      <c r="F20" s="67">
        <v>645</v>
      </c>
      <c r="G20" s="67">
        <v>234</v>
      </c>
      <c r="H20" s="67">
        <v>127</v>
      </c>
      <c r="I20" s="67">
        <v>395</v>
      </c>
      <c r="J20" s="67">
        <v>221</v>
      </c>
      <c r="K20" s="67">
        <v>16807</v>
      </c>
      <c r="L20" s="67">
        <v>8927</v>
      </c>
      <c r="M20" s="67">
        <v>5051</v>
      </c>
      <c r="N20" s="67">
        <v>2403</v>
      </c>
    </row>
    <row r="21" spans="1:14" s="56" customFormat="1" ht="15" customHeight="1">
      <c r="A21" s="65" t="s">
        <v>22</v>
      </c>
      <c r="B21" s="66" t="s">
        <v>240</v>
      </c>
      <c r="C21" s="67">
        <v>13</v>
      </c>
      <c r="D21" s="67">
        <v>10</v>
      </c>
      <c r="E21" s="67">
        <v>1254</v>
      </c>
      <c r="F21" s="67">
        <v>1090</v>
      </c>
      <c r="G21" s="67">
        <v>204</v>
      </c>
      <c r="H21" s="67">
        <v>156</v>
      </c>
      <c r="I21" s="67">
        <v>355</v>
      </c>
      <c r="J21" s="67">
        <v>268</v>
      </c>
      <c r="K21" s="67">
        <v>13271</v>
      </c>
      <c r="L21" s="67">
        <v>10118</v>
      </c>
      <c r="M21" s="67">
        <v>3726</v>
      </c>
      <c r="N21" s="67">
        <v>2688</v>
      </c>
    </row>
    <row r="22" spans="1:14" s="56" customFormat="1" ht="15" customHeight="1">
      <c r="A22" s="65" t="s">
        <v>23</v>
      </c>
      <c r="B22" s="66" t="s">
        <v>189</v>
      </c>
      <c r="C22" s="67">
        <v>9</v>
      </c>
      <c r="D22" s="67">
        <v>5</v>
      </c>
      <c r="E22" s="67">
        <v>583</v>
      </c>
      <c r="F22" s="67">
        <v>454</v>
      </c>
      <c r="G22" s="67">
        <v>117</v>
      </c>
      <c r="H22" s="67">
        <v>75</v>
      </c>
      <c r="I22" s="67">
        <v>225</v>
      </c>
      <c r="J22" s="67">
        <v>186</v>
      </c>
      <c r="K22" s="67">
        <v>9368</v>
      </c>
      <c r="L22" s="67">
        <v>7693</v>
      </c>
      <c r="M22" s="67">
        <v>2719</v>
      </c>
      <c r="N22" s="67">
        <v>2362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243</v>
      </c>
      <c r="F23" s="67">
        <v>221</v>
      </c>
      <c r="G23" s="67">
        <v>70</v>
      </c>
      <c r="H23" s="67">
        <v>64</v>
      </c>
      <c r="I23" s="67">
        <v>138</v>
      </c>
      <c r="J23" s="67">
        <v>137</v>
      </c>
      <c r="K23" s="67">
        <v>4474</v>
      </c>
      <c r="L23" s="67">
        <v>4435</v>
      </c>
      <c r="M23" s="67">
        <v>1173</v>
      </c>
      <c r="N23" s="67">
        <v>1173</v>
      </c>
    </row>
    <row r="24" spans="1:14" s="56" customFormat="1" ht="15" customHeight="1">
      <c r="A24" s="65" t="s">
        <v>25</v>
      </c>
      <c r="B24" s="66" t="s">
        <v>193</v>
      </c>
      <c r="C24" s="67">
        <v>7</v>
      </c>
      <c r="D24" s="67">
        <v>4</v>
      </c>
      <c r="E24" s="67">
        <v>491</v>
      </c>
      <c r="F24" s="67">
        <v>268</v>
      </c>
      <c r="G24" s="67">
        <v>119</v>
      </c>
      <c r="H24" s="67">
        <v>55</v>
      </c>
      <c r="I24" s="67">
        <v>135</v>
      </c>
      <c r="J24" s="67">
        <v>94</v>
      </c>
      <c r="K24" s="67">
        <v>5098</v>
      </c>
      <c r="L24" s="67">
        <v>3580</v>
      </c>
      <c r="M24" s="67">
        <v>1284</v>
      </c>
      <c r="N24" s="67">
        <v>995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103</v>
      </c>
      <c r="F25" s="67">
        <v>103</v>
      </c>
      <c r="G25" s="67">
        <v>19</v>
      </c>
      <c r="H25" s="67">
        <v>19</v>
      </c>
      <c r="I25" s="67">
        <v>34</v>
      </c>
      <c r="J25" s="67">
        <v>34</v>
      </c>
      <c r="K25" s="67">
        <v>1223</v>
      </c>
      <c r="L25" s="67">
        <v>1223</v>
      </c>
      <c r="M25" s="67">
        <v>362</v>
      </c>
      <c r="N25" s="67">
        <v>362</v>
      </c>
    </row>
    <row r="26" spans="1:14" s="56" customFormat="1" ht="15" customHeight="1">
      <c r="A26" s="65" t="s">
        <v>27</v>
      </c>
      <c r="B26" s="66" t="s">
        <v>197</v>
      </c>
      <c r="C26" s="67">
        <v>7</v>
      </c>
      <c r="D26" s="67">
        <v>5</v>
      </c>
      <c r="E26" s="67">
        <v>710</v>
      </c>
      <c r="F26" s="67">
        <v>475</v>
      </c>
      <c r="G26" s="67">
        <v>135</v>
      </c>
      <c r="H26" s="67">
        <v>79</v>
      </c>
      <c r="I26" s="67">
        <v>193</v>
      </c>
      <c r="J26" s="67">
        <v>165</v>
      </c>
      <c r="K26" s="67">
        <v>7155</v>
      </c>
      <c r="L26" s="67">
        <v>6144</v>
      </c>
      <c r="M26" s="67">
        <v>1861</v>
      </c>
      <c r="N26" s="67">
        <v>1586</v>
      </c>
    </row>
    <row r="27" spans="1:14" s="56" customFormat="1" ht="15" customHeight="1">
      <c r="A27" s="65" t="s">
        <v>28</v>
      </c>
      <c r="B27" s="66" t="s">
        <v>199</v>
      </c>
      <c r="C27" s="67">
        <v>9</v>
      </c>
      <c r="D27" s="67">
        <v>6</v>
      </c>
      <c r="E27" s="67">
        <v>992</v>
      </c>
      <c r="F27" s="67">
        <v>650</v>
      </c>
      <c r="G27" s="67">
        <v>171</v>
      </c>
      <c r="H27" s="67">
        <v>109</v>
      </c>
      <c r="I27" s="67">
        <v>218</v>
      </c>
      <c r="J27" s="67">
        <v>167</v>
      </c>
      <c r="K27" s="67">
        <v>8840</v>
      </c>
      <c r="L27" s="67">
        <v>6761</v>
      </c>
      <c r="M27" s="67">
        <v>2514</v>
      </c>
      <c r="N27" s="67">
        <v>2095</v>
      </c>
    </row>
    <row r="28" spans="1:14" s="56" customFormat="1" ht="15" customHeight="1">
      <c r="A28" s="65" t="s">
        <v>29</v>
      </c>
      <c r="B28" s="66" t="s">
        <v>167</v>
      </c>
      <c r="C28" s="67">
        <v>14</v>
      </c>
      <c r="D28" s="67">
        <v>7</v>
      </c>
      <c r="E28" s="67">
        <v>1907</v>
      </c>
      <c r="F28" s="67">
        <v>955</v>
      </c>
      <c r="G28" s="67">
        <v>336</v>
      </c>
      <c r="H28" s="67">
        <v>142</v>
      </c>
      <c r="I28" s="67">
        <v>496</v>
      </c>
      <c r="J28" s="67">
        <v>309</v>
      </c>
      <c r="K28" s="67">
        <v>23575</v>
      </c>
      <c r="L28" s="67">
        <v>14564</v>
      </c>
      <c r="M28" s="67">
        <v>6204</v>
      </c>
      <c r="N28" s="67">
        <v>4274</v>
      </c>
    </row>
    <row r="29" spans="1:14" s="56" customFormat="1" ht="15" customHeight="1">
      <c r="A29" s="65" t="s">
        <v>30</v>
      </c>
      <c r="B29" s="66" t="s">
        <v>201</v>
      </c>
      <c r="C29" s="67">
        <v>7</v>
      </c>
      <c r="D29" s="67">
        <v>2</v>
      </c>
      <c r="E29" s="67">
        <v>686</v>
      </c>
      <c r="F29" s="67">
        <v>285</v>
      </c>
      <c r="G29" s="67">
        <v>137</v>
      </c>
      <c r="H29" s="67">
        <v>52</v>
      </c>
      <c r="I29" s="67">
        <v>226</v>
      </c>
      <c r="J29" s="67">
        <v>127</v>
      </c>
      <c r="K29" s="67">
        <v>9684</v>
      </c>
      <c r="L29" s="67">
        <v>5177</v>
      </c>
      <c r="M29" s="67">
        <v>3000</v>
      </c>
      <c r="N29" s="67">
        <v>1575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1453</v>
      </c>
      <c r="F30" s="67">
        <v>539</v>
      </c>
      <c r="G30" s="67">
        <v>291</v>
      </c>
      <c r="H30" s="67">
        <v>90</v>
      </c>
      <c r="I30" s="67">
        <v>373</v>
      </c>
      <c r="J30" s="67">
        <v>207</v>
      </c>
      <c r="K30" s="67">
        <v>16648</v>
      </c>
      <c r="L30" s="67">
        <v>9280</v>
      </c>
      <c r="M30" s="67">
        <v>4807</v>
      </c>
      <c r="N30" s="67">
        <v>2798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96</v>
      </c>
      <c r="F31" s="62">
        <f t="shared" si="2"/>
        <v>96</v>
      </c>
      <c r="G31" s="62">
        <f t="shared" si="2"/>
        <v>35</v>
      </c>
      <c r="H31" s="62">
        <f t="shared" si="2"/>
        <v>35</v>
      </c>
      <c r="I31" s="62">
        <f t="shared" si="2"/>
        <v>41</v>
      </c>
      <c r="J31" s="62">
        <f t="shared" si="2"/>
        <v>41</v>
      </c>
      <c r="K31" s="62">
        <f t="shared" si="2"/>
        <v>1411</v>
      </c>
      <c r="L31" s="62">
        <f t="shared" si="2"/>
        <v>1411</v>
      </c>
      <c r="M31" s="62">
        <f t="shared" si="2"/>
        <v>407</v>
      </c>
      <c r="N31" s="62">
        <f t="shared" si="2"/>
        <v>407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70</v>
      </c>
      <c r="F32" s="67">
        <v>70</v>
      </c>
      <c r="G32" s="67">
        <v>21</v>
      </c>
      <c r="H32" s="67">
        <v>21</v>
      </c>
      <c r="I32" s="67">
        <v>31</v>
      </c>
      <c r="J32" s="67">
        <v>31</v>
      </c>
      <c r="K32" s="67">
        <v>1153</v>
      </c>
      <c r="L32" s="67">
        <v>1153</v>
      </c>
      <c r="M32" s="67">
        <v>369</v>
      </c>
      <c r="N32" s="67">
        <v>369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26</v>
      </c>
      <c r="F33" s="71">
        <v>26</v>
      </c>
      <c r="G33" s="71">
        <v>14</v>
      </c>
      <c r="H33" s="71">
        <v>14</v>
      </c>
      <c r="I33" s="71">
        <v>10</v>
      </c>
      <c r="J33" s="71">
        <v>10</v>
      </c>
      <c r="K33" s="71">
        <v>258</v>
      </c>
      <c r="L33" s="71">
        <v>258</v>
      </c>
      <c r="M33" s="71">
        <v>38</v>
      </c>
      <c r="N33" s="71">
        <v>38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</sheetData>
  <sheetProtection/>
  <mergeCells count="11">
    <mergeCell ref="E4:F4"/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5.00390625" style="1" customWidth="1"/>
    <col min="2" max="2" width="12.875" style="1" customWidth="1"/>
    <col min="3" max="3" width="12.75390625" style="1" customWidth="1"/>
    <col min="4" max="4" width="12.25390625" style="1" customWidth="1"/>
    <col min="5" max="5" width="13.25390625" style="1" customWidth="1"/>
    <col min="6" max="6" width="12.87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9.5" customHeight="1">
      <c r="A2" s="88" t="s">
        <v>80</v>
      </c>
      <c r="B2" s="88"/>
      <c r="C2" s="88"/>
      <c r="D2" s="88"/>
      <c r="E2" s="88"/>
      <c r="F2" s="88"/>
    </row>
    <row r="3" spans="1:6" ht="19.5" customHeight="1">
      <c r="A3" s="87">
        <v>91</v>
      </c>
      <c r="B3" s="87"/>
      <c r="C3" s="87"/>
      <c r="D3" s="89" t="str">
        <f>"SY"&amp;A3+1911&amp;"-"&amp;A3+1912</f>
        <v>SY2002-2003</v>
      </c>
      <c r="E3" s="89"/>
      <c r="F3" s="89"/>
    </row>
    <row r="4" spans="1:6" s="23" customFormat="1" ht="28.5" customHeight="1">
      <c r="A4" s="20"/>
      <c r="B4" s="21" t="s">
        <v>35</v>
      </c>
      <c r="C4" s="22" t="s">
        <v>36</v>
      </c>
      <c r="D4" s="22" t="s">
        <v>37</v>
      </c>
      <c r="E4" s="22" t="s">
        <v>38</v>
      </c>
      <c r="F4" s="22" t="s">
        <v>39</v>
      </c>
    </row>
    <row r="5" spans="1:6" s="37" customFormat="1" ht="15" customHeight="1">
      <c r="A5" s="38" t="s">
        <v>40</v>
      </c>
      <c r="B5" s="39">
        <f>SUM(C5:F5)</f>
        <v>302</v>
      </c>
      <c r="C5" s="40">
        <v>79</v>
      </c>
      <c r="D5" s="40">
        <v>38</v>
      </c>
      <c r="E5" s="40">
        <v>49</v>
      </c>
      <c r="F5" s="40">
        <v>136</v>
      </c>
    </row>
    <row r="6" spans="1:6" s="37" customFormat="1" ht="15" customHeight="1">
      <c r="A6" s="41" t="s">
        <v>41</v>
      </c>
      <c r="B6" s="42">
        <f aca="true" t="shared" si="0" ref="B6:B30">SUM(C6:F6)</f>
        <v>32401</v>
      </c>
      <c r="C6" s="43">
        <f>C7+C8</f>
        <v>8725</v>
      </c>
      <c r="D6" s="43">
        <f>D7+D8</f>
        <v>5290</v>
      </c>
      <c r="E6" s="43">
        <f>E7+E8</f>
        <v>5889</v>
      </c>
      <c r="F6" s="43">
        <f>F7+F8</f>
        <v>12497</v>
      </c>
    </row>
    <row r="7" spans="1:6" s="37" customFormat="1" ht="15" customHeight="1">
      <c r="A7" s="44" t="s">
        <v>42</v>
      </c>
      <c r="B7" s="45">
        <f t="shared" si="0"/>
        <v>13812</v>
      </c>
      <c r="C7" s="46">
        <v>4092</v>
      </c>
      <c r="D7" s="46">
        <v>1906</v>
      </c>
      <c r="E7" s="46">
        <v>2041</v>
      </c>
      <c r="F7" s="46">
        <v>5773</v>
      </c>
    </row>
    <row r="8" spans="1:6" s="37" customFormat="1" ht="15" customHeight="1">
      <c r="A8" s="44" t="s">
        <v>43</v>
      </c>
      <c r="B8" s="45">
        <f t="shared" si="0"/>
        <v>18589</v>
      </c>
      <c r="C8" s="46">
        <v>4633</v>
      </c>
      <c r="D8" s="46">
        <v>3384</v>
      </c>
      <c r="E8" s="46">
        <v>3848</v>
      </c>
      <c r="F8" s="46">
        <v>6724</v>
      </c>
    </row>
    <row r="9" spans="1:6" s="37" customFormat="1" ht="15" customHeight="1">
      <c r="A9" s="41" t="s">
        <v>44</v>
      </c>
      <c r="B9" s="42">
        <f t="shared" si="0"/>
        <v>5989</v>
      </c>
      <c r="C9" s="43">
        <f>C10+C11</f>
        <v>1691</v>
      </c>
      <c r="D9" s="43">
        <f>D10+D11</f>
        <v>808</v>
      </c>
      <c r="E9" s="43">
        <f>E10+E11</f>
        <v>594</v>
      </c>
      <c r="F9" s="43">
        <f>F10+F11</f>
        <v>2896</v>
      </c>
    </row>
    <row r="10" spans="1:6" s="37" customFormat="1" ht="15" customHeight="1">
      <c r="A10" s="44" t="s">
        <v>45</v>
      </c>
      <c r="B10" s="45">
        <f t="shared" si="0"/>
        <v>1688</v>
      </c>
      <c r="C10" s="46">
        <v>506</v>
      </c>
      <c r="D10" s="46">
        <v>154</v>
      </c>
      <c r="E10" s="46">
        <v>137</v>
      </c>
      <c r="F10" s="46">
        <v>891</v>
      </c>
    </row>
    <row r="11" spans="1:6" s="37" customFormat="1" ht="15" customHeight="1">
      <c r="A11" s="44" t="s">
        <v>46</v>
      </c>
      <c r="B11" s="45">
        <f t="shared" si="0"/>
        <v>4301</v>
      </c>
      <c r="C11" s="46">
        <v>1185</v>
      </c>
      <c r="D11" s="46">
        <v>654</v>
      </c>
      <c r="E11" s="46">
        <v>457</v>
      </c>
      <c r="F11" s="46">
        <v>2005</v>
      </c>
    </row>
    <row r="12" spans="1:6" s="37" customFormat="1" ht="15" customHeight="1">
      <c r="A12" s="41" t="s">
        <v>47</v>
      </c>
      <c r="B12" s="42">
        <f t="shared" si="0"/>
        <v>9241</v>
      </c>
      <c r="C12" s="43">
        <f>C13+C14+C15</f>
        <v>3673</v>
      </c>
      <c r="D12" s="43">
        <f>D13+D14+D15</f>
        <v>1792</v>
      </c>
      <c r="E12" s="43">
        <f>E13+E14+E15</f>
        <v>814</v>
      </c>
      <c r="F12" s="43">
        <f>F13+F14+F15</f>
        <v>2962</v>
      </c>
    </row>
    <row r="13" spans="1:6" s="37" customFormat="1" ht="15" customHeight="1">
      <c r="A13" s="44" t="s">
        <v>48</v>
      </c>
      <c r="B13" s="45">
        <f t="shared" si="0"/>
        <v>3196</v>
      </c>
      <c r="C13" s="46">
        <v>1264</v>
      </c>
      <c r="D13" s="46">
        <v>627</v>
      </c>
      <c r="E13" s="46">
        <v>294</v>
      </c>
      <c r="F13" s="46">
        <v>1011</v>
      </c>
    </row>
    <row r="14" spans="1:6" s="37" customFormat="1" ht="15" customHeight="1">
      <c r="A14" s="44" t="s">
        <v>49</v>
      </c>
      <c r="B14" s="45">
        <f t="shared" si="0"/>
        <v>3029</v>
      </c>
      <c r="C14" s="46">
        <v>1232</v>
      </c>
      <c r="D14" s="46">
        <v>584</v>
      </c>
      <c r="E14" s="46">
        <v>278</v>
      </c>
      <c r="F14" s="46">
        <v>935</v>
      </c>
    </row>
    <row r="15" spans="1:6" s="37" customFormat="1" ht="15" customHeight="1">
      <c r="A15" s="44" t="s">
        <v>50</v>
      </c>
      <c r="B15" s="45">
        <f t="shared" si="0"/>
        <v>3016</v>
      </c>
      <c r="C15" s="46">
        <v>1177</v>
      </c>
      <c r="D15" s="46">
        <v>581</v>
      </c>
      <c r="E15" s="46">
        <v>242</v>
      </c>
      <c r="F15" s="46">
        <v>1016</v>
      </c>
    </row>
    <row r="16" spans="1:6" s="37" customFormat="1" ht="15" customHeight="1">
      <c r="A16" s="41" t="s">
        <v>51</v>
      </c>
      <c r="B16" s="42">
        <f t="shared" si="0"/>
        <v>383509</v>
      </c>
      <c r="C16" s="43">
        <f>C17+C18</f>
        <v>149883</v>
      </c>
      <c r="D16" s="43">
        <f>D17+D18</f>
        <v>72548</v>
      </c>
      <c r="E16" s="43">
        <f>E17+E18</f>
        <v>30853</v>
      </c>
      <c r="F16" s="43">
        <f>F17+F18</f>
        <v>130225</v>
      </c>
    </row>
    <row r="17" spans="1:6" s="37" customFormat="1" ht="15" customHeight="1">
      <c r="A17" s="44" t="s">
        <v>45</v>
      </c>
      <c r="B17" s="45">
        <f t="shared" si="0"/>
        <v>191548</v>
      </c>
      <c r="C17" s="46">
        <f aca="true" t="shared" si="1" ref="C17:F18">C20+C23+C26</f>
        <v>76005</v>
      </c>
      <c r="D17" s="46">
        <f t="shared" si="1"/>
        <v>35612</v>
      </c>
      <c r="E17" s="46">
        <f t="shared" si="1"/>
        <v>14802</v>
      </c>
      <c r="F17" s="46">
        <f t="shared" si="1"/>
        <v>65129</v>
      </c>
    </row>
    <row r="18" spans="1:6" s="37" customFormat="1" ht="15" customHeight="1">
      <c r="A18" s="44" t="s">
        <v>46</v>
      </c>
      <c r="B18" s="45">
        <f t="shared" si="0"/>
        <v>191961</v>
      </c>
      <c r="C18" s="46">
        <f t="shared" si="1"/>
        <v>73878</v>
      </c>
      <c r="D18" s="46">
        <f t="shared" si="1"/>
        <v>36936</v>
      </c>
      <c r="E18" s="46">
        <f t="shared" si="1"/>
        <v>16051</v>
      </c>
      <c r="F18" s="46">
        <f t="shared" si="1"/>
        <v>65096</v>
      </c>
    </row>
    <row r="19" spans="1:6" s="37" customFormat="1" ht="15" customHeight="1">
      <c r="A19" s="48" t="s">
        <v>52</v>
      </c>
      <c r="B19" s="49">
        <f t="shared" si="0"/>
        <v>133034</v>
      </c>
      <c r="C19" s="50">
        <f>C20+C21</f>
        <v>51548</v>
      </c>
      <c r="D19" s="50">
        <f>D20+D21</f>
        <v>24956</v>
      </c>
      <c r="E19" s="50">
        <f>E20+E21</f>
        <v>11438</v>
      </c>
      <c r="F19" s="50">
        <f>F20+F21</f>
        <v>45092</v>
      </c>
    </row>
    <row r="20" spans="1:6" s="37" customFormat="1" ht="15" customHeight="1">
      <c r="A20" s="44" t="s">
        <v>45</v>
      </c>
      <c r="B20" s="45">
        <f t="shared" si="0"/>
        <v>66703</v>
      </c>
      <c r="C20" s="46">
        <v>26111</v>
      </c>
      <c r="D20" s="46">
        <v>12270</v>
      </c>
      <c r="E20" s="46">
        <v>5563</v>
      </c>
      <c r="F20" s="46">
        <v>22759</v>
      </c>
    </row>
    <row r="21" spans="1:6" s="37" customFormat="1" ht="15" customHeight="1">
      <c r="A21" s="44" t="s">
        <v>46</v>
      </c>
      <c r="B21" s="45">
        <f t="shared" si="0"/>
        <v>66331</v>
      </c>
      <c r="C21" s="46">
        <v>25437</v>
      </c>
      <c r="D21" s="46">
        <v>12686</v>
      </c>
      <c r="E21" s="46">
        <v>5875</v>
      </c>
      <c r="F21" s="46">
        <v>22333</v>
      </c>
    </row>
    <row r="22" spans="1:6" s="37" customFormat="1" ht="15" customHeight="1">
      <c r="A22" s="48" t="s">
        <v>155</v>
      </c>
      <c r="B22" s="49">
        <f t="shared" si="0"/>
        <v>123755</v>
      </c>
      <c r="C22" s="50">
        <f>C23+C24</f>
        <v>49895</v>
      </c>
      <c r="D22" s="50">
        <f>D23+D24</f>
        <v>23712</v>
      </c>
      <c r="E22" s="50">
        <f>E23+E24</f>
        <v>10450</v>
      </c>
      <c r="F22" s="50">
        <f>F23+F24</f>
        <v>39698</v>
      </c>
    </row>
    <row r="23" spans="1:6" s="37" customFormat="1" ht="15" customHeight="1">
      <c r="A23" s="44" t="s">
        <v>45</v>
      </c>
      <c r="B23" s="45">
        <f t="shared" si="0"/>
        <v>61447</v>
      </c>
      <c r="C23" s="46">
        <v>25322</v>
      </c>
      <c r="D23" s="46">
        <v>11642</v>
      </c>
      <c r="E23" s="46">
        <v>4957</v>
      </c>
      <c r="F23" s="46">
        <v>19526</v>
      </c>
    </row>
    <row r="24" spans="1:6" s="37" customFormat="1" ht="15" customHeight="1">
      <c r="A24" s="44" t="s">
        <v>46</v>
      </c>
      <c r="B24" s="45">
        <f t="shared" si="0"/>
        <v>62308</v>
      </c>
      <c r="C24" s="46">
        <v>24573</v>
      </c>
      <c r="D24" s="46">
        <v>12070</v>
      </c>
      <c r="E24" s="46">
        <v>5493</v>
      </c>
      <c r="F24" s="46">
        <v>20172</v>
      </c>
    </row>
    <row r="25" spans="1:6" s="37" customFormat="1" ht="15" customHeight="1">
      <c r="A25" s="48" t="s">
        <v>156</v>
      </c>
      <c r="B25" s="49">
        <f t="shared" si="0"/>
        <v>126720</v>
      </c>
      <c r="C25" s="50">
        <f>C26+C27</f>
        <v>48440</v>
      </c>
      <c r="D25" s="50">
        <f>D26+D27</f>
        <v>23880</v>
      </c>
      <c r="E25" s="50">
        <f>E26+E27</f>
        <v>8965</v>
      </c>
      <c r="F25" s="50">
        <f>F26+F27</f>
        <v>45435</v>
      </c>
    </row>
    <row r="26" spans="1:6" s="37" customFormat="1" ht="15" customHeight="1">
      <c r="A26" s="44" t="s">
        <v>45</v>
      </c>
      <c r="B26" s="45">
        <f t="shared" si="0"/>
        <v>63398</v>
      </c>
      <c r="C26" s="46">
        <v>24572</v>
      </c>
      <c r="D26" s="46">
        <v>11700</v>
      </c>
      <c r="E26" s="46">
        <v>4282</v>
      </c>
      <c r="F26" s="46">
        <v>22844</v>
      </c>
    </row>
    <row r="27" spans="1:6" s="37" customFormat="1" ht="15" customHeight="1">
      <c r="A27" s="44" t="s">
        <v>46</v>
      </c>
      <c r="B27" s="45">
        <f t="shared" si="0"/>
        <v>63322</v>
      </c>
      <c r="C27" s="46">
        <v>23868</v>
      </c>
      <c r="D27" s="46">
        <v>12180</v>
      </c>
      <c r="E27" s="46">
        <v>4683</v>
      </c>
      <c r="F27" s="46">
        <v>22591</v>
      </c>
    </row>
    <row r="28" spans="1:6" s="37" customFormat="1" ht="27.75" customHeight="1">
      <c r="A28" s="48" t="s">
        <v>82</v>
      </c>
      <c r="B28" s="42">
        <f t="shared" si="0"/>
        <v>112596</v>
      </c>
      <c r="C28" s="43">
        <f>C29+C30</f>
        <v>46050</v>
      </c>
      <c r="D28" s="43">
        <f>D29+D30</f>
        <v>23945</v>
      </c>
      <c r="E28" s="43">
        <f>E29+E30</f>
        <v>6126</v>
      </c>
      <c r="F28" s="43">
        <f>F29+F30</f>
        <v>36475</v>
      </c>
    </row>
    <row r="29" spans="1:6" s="37" customFormat="1" ht="15" customHeight="1">
      <c r="A29" s="44" t="s">
        <v>45</v>
      </c>
      <c r="B29" s="45">
        <f t="shared" si="0"/>
        <v>56140</v>
      </c>
      <c r="C29" s="46">
        <v>23689</v>
      </c>
      <c r="D29" s="46">
        <v>11681</v>
      </c>
      <c r="E29" s="46">
        <v>2927</v>
      </c>
      <c r="F29" s="46">
        <v>17843</v>
      </c>
    </row>
    <row r="30" spans="1:6" s="37" customFormat="1" ht="15" customHeight="1">
      <c r="A30" s="52" t="s">
        <v>46</v>
      </c>
      <c r="B30" s="53">
        <f t="shared" si="0"/>
        <v>56456</v>
      </c>
      <c r="C30" s="54">
        <v>22361</v>
      </c>
      <c r="D30" s="54">
        <v>12264</v>
      </c>
      <c r="E30" s="54">
        <v>3199</v>
      </c>
      <c r="F30" s="54">
        <v>18632</v>
      </c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375" style="2" customWidth="1"/>
    <col min="3" max="3" width="6.375" style="2" customWidth="1"/>
    <col min="4" max="4" width="7.00390625" style="2" customWidth="1"/>
    <col min="5" max="5" width="9.125" style="2" customWidth="1"/>
    <col min="6" max="6" width="7.25390625" style="2" customWidth="1"/>
    <col min="7" max="7" width="9.125" style="2" customWidth="1"/>
    <col min="8" max="8" width="7.125" style="2" customWidth="1"/>
    <col min="9" max="9" width="9.125" style="2" customWidth="1"/>
    <col min="10" max="10" width="6.875" style="2" customWidth="1"/>
    <col min="11" max="11" width="9.125" style="2" customWidth="1"/>
    <col min="12" max="12" width="8.50390625" style="2" customWidth="1"/>
    <col min="13" max="14" width="9.1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91</v>
      </c>
      <c r="B3" s="87"/>
      <c r="C3" s="87"/>
      <c r="D3" s="87"/>
      <c r="E3" s="87"/>
      <c r="F3" s="87"/>
      <c r="G3" s="87"/>
      <c r="H3" s="89" t="str">
        <f>"SY"&amp;A3+1911&amp;"-"&amp;A3+1912</f>
        <v>SY2002-2003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92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302</v>
      </c>
      <c r="D6" s="62">
        <f t="shared" si="0"/>
        <v>166</v>
      </c>
      <c r="E6" s="62">
        <f t="shared" si="0"/>
        <v>32401</v>
      </c>
      <c r="F6" s="62">
        <f t="shared" si="0"/>
        <v>19904</v>
      </c>
      <c r="G6" s="62">
        <f t="shared" si="0"/>
        <v>5989</v>
      </c>
      <c r="H6" s="62">
        <f t="shared" si="0"/>
        <v>3093</v>
      </c>
      <c r="I6" s="62">
        <f t="shared" si="0"/>
        <v>9241</v>
      </c>
      <c r="J6" s="62">
        <f t="shared" si="0"/>
        <v>6279</v>
      </c>
      <c r="K6" s="62">
        <f t="shared" si="0"/>
        <v>383509</v>
      </c>
      <c r="L6" s="62">
        <f t="shared" si="0"/>
        <v>253284</v>
      </c>
      <c r="M6" s="62">
        <f t="shared" si="0"/>
        <v>112596</v>
      </c>
      <c r="N6" s="62">
        <f t="shared" si="0"/>
        <v>76121</v>
      </c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300</v>
      </c>
      <c r="D7" s="62">
        <f t="shared" si="1"/>
        <v>164</v>
      </c>
      <c r="E7" s="62">
        <f t="shared" si="1"/>
        <v>32299</v>
      </c>
      <c r="F7" s="62">
        <f t="shared" si="1"/>
        <v>19802</v>
      </c>
      <c r="G7" s="62">
        <f t="shared" si="1"/>
        <v>5955</v>
      </c>
      <c r="H7" s="62">
        <f t="shared" si="1"/>
        <v>3059</v>
      </c>
      <c r="I7" s="62">
        <f t="shared" si="1"/>
        <v>9199</v>
      </c>
      <c r="J7" s="62">
        <f t="shared" si="1"/>
        <v>6237</v>
      </c>
      <c r="K7" s="62">
        <f t="shared" si="1"/>
        <v>382126</v>
      </c>
      <c r="L7" s="62">
        <f t="shared" si="1"/>
        <v>251901</v>
      </c>
      <c r="M7" s="62">
        <f t="shared" si="1"/>
        <v>112121</v>
      </c>
      <c r="N7" s="62">
        <f t="shared" si="1"/>
        <v>75646</v>
      </c>
    </row>
    <row r="8" spans="1:14" s="56" customFormat="1" ht="15" customHeight="1">
      <c r="A8" s="65" t="s">
        <v>9</v>
      </c>
      <c r="B8" s="66" t="s">
        <v>165</v>
      </c>
      <c r="C8" s="67">
        <v>49</v>
      </c>
      <c r="D8" s="67">
        <v>27</v>
      </c>
      <c r="E8" s="67">
        <v>5700</v>
      </c>
      <c r="F8" s="67">
        <v>3998</v>
      </c>
      <c r="G8" s="67">
        <v>1046</v>
      </c>
      <c r="H8" s="67">
        <v>630</v>
      </c>
      <c r="I8" s="67">
        <v>1761</v>
      </c>
      <c r="J8" s="67">
        <v>1319</v>
      </c>
      <c r="K8" s="67">
        <v>74483</v>
      </c>
      <c r="L8" s="67">
        <v>54471</v>
      </c>
      <c r="M8" s="67">
        <v>24165</v>
      </c>
      <c r="N8" s="67">
        <v>17531</v>
      </c>
    </row>
    <row r="9" spans="1:14" s="56" customFormat="1" ht="15" customHeight="1">
      <c r="A9" s="65" t="s">
        <v>10</v>
      </c>
      <c r="B9" s="66" t="s">
        <v>171</v>
      </c>
      <c r="C9" s="67">
        <v>19</v>
      </c>
      <c r="D9" s="67">
        <v>13</v>
      </c>
      <c r="E9" s="67">
        <v>2230</v>
      </c>
      <c r="F9" s="67">
        <v>1619</v>
      </c>
      <c r="G9" s="67">
        <v>408</v>
      </c>
      <c r="H9" s="67">
        <v>246</v>
      </c>
      <c r="I9" s="67">
        <v>789</v>
      </c>
      <c r="J9" s="67">
        <v>577</v>
      </c>
      <c r="K9" s="67">
        <v>31942</v>
      </c>
      <c r="L9" s="67">
        <v>22230</v>
      </c>
      <c r="M9" s="67">
        <v>10973</v>
      </c>
      <c r="N9" s="67">
        <v>7778</v>
      </c>
    </row>
    <row r="10" spans="1:14" s="56" customFormat="1" ht="15" customHeight="1">
      <c r="A10" s="65" t="s">
        <v>11</v>
      </c>
      <c r="B10" s="66" t="s">
        <v>234</v>
      </c>
      <c r="C10" s="67">
        <v>37</v>
      </c>
      <c r="D10" s="67">
        <v>21</v>
      </c>
      <c r="E10" s="67">
        <v>4856</v>
      </c>
      <c r="F10" s="67">
        <v>3320</v>
      </c>
      <c r="G10" s="67">
        <v>699</v>
      </c>
      <c r="H10" s="67">
        <v>373</v>
      </c>
      <c r="I10" s="67">
        <v>1041</v>
      </c>
      <c r="J10" s="67">
        <v>673</v>
      </c>
      <c r="K10" s="67">
        <v>43765</v>
      </c>
      <c r="L10" s="67">
        <v>27238</v>
      </c>
      <c r="M10" s="67">
        <v>13020</v>
      </c>
      <c r="N10" s="67">
        <v>7774</v>
      </c>
    </row>
    <row r="11" spans="1:14" s="56" customFormat="1" ht="15" customHeight="1">
      <c r="A11" s="65" t="s">
        <v>12</v>
      </c>
      <c r="B11" s="66" t="s">
        <v>173</v>
      </c>
      <c r="C11" s="67">
        <v>6</v>
      </c>
      <c r="D11" s="67">
        <v>4</v>
      </c>
      <c r="E11" s="67">
        <v>469</v>
      </c>
      <c r="F11" s="67">
        <v>337</v>
      </c>
      <c r="G11" s="67">
        <v>109</v>
      </c>
      <c r="H11" s="67">
        <v>66</v>
      </c>
      <c r="I11" s="67">
        <v>182</v>
      </c>
      <c r="J11" s="67">
        <v>151</v>
      </c>
      <c r="K11" s="67">
        <v>7329</v>
      </c>
      <c r="L11" s="67">
        <v>6154</v>
      </c>
      <c r="M11" s="67">
        <v>2250</v>
      </c>
      <c r="N11" s="67">
        <v>1915</v>
      </c>
    </row>
    <row r="12" spans="1:14" s="56" customFormat="1" ht="15" customHeight="1">
      <c r="A12" s="65" t="s">
        <v>13</v>
      </c>
      <c r="B12" s="66" t="s">
        <v>175</v>
      </c>
      <c r="C12" s="67">
        <v>21</v>
      </c>
      <c r="D12" s="67">
        <v>9</v>
      </c>
      <c r="E12" s="67">
        <v>2667</v>
      </c>
      <c r="F12" s="67">
        <v>1253</v>
      </c>
      <c r="G12" s="67">
        <v>457</v>
      </c>
      <c r="H12" s="67">
        <v>157</v>
      </c>
      <c r="I12" s="67">
        <v>712</v>
      </c>
      <c r="J12" s="67">
        <v>450</v>
      </c>
      <c r="K12" s="67">
        <v>30068</v>
      </c>
      <c r="L12" s="67">
        <v>19241</v>
      </c>
      <c r="M12" s="67">
        <v>8061</v>
      </c>
      <c r="N12" s="67">
        <v>5613</v>
      </c>
    </row>
    <row r="13" spans="1:14" s="56" customFormat="1" ht="15" customHeight="1">
      <c r="A13" s="65" t="s">
        <v>14</v>
      </c>
      <c r="B13" s="66" t="s">
        <v>177</v>
      </c>
      <c r="C13" s="67">
        <v>7</v>
      </c>
      <c r="D13" s="67">
        <v>3</v>
      </c>
      <c r="E13" s="67">
        <v>617</v>
      </c>
      <c r="F13" s="67">
        <v>357</v>
      </c>
      <c r="G13" s="67">
        <v>132</v>
      </c>
      <c r="H13" s="67">
        <v>53</v>
      </c>
      <c r="I13" s="67">
        <v>147</v>
      </c>
      <c r="J13" s="67">
        <v>118</v>
      </c>
      <c r="K13" s="67">
        <v>6032</v>
      </c>
      <c r="L13" s="67">
        <v>4981</v>
      </c>
      <c r="M13" s="67">
        <v>1813</v>
      </c>
      <c r="N13" s="67">
        <v>1594</v>
      </c>
    </row>
    <row r="14" spans="1:14" s="56" customFormat="1" ht="15" customHeight="1">
      <c r="A14" s="65" t="s">
        <v>15</v>
      </c>
      <c r="B14" s="66" t="s">
        <v>179</v>
      </c>
      <c r="C14" s="67">
        <v>9</v>
      </c>
      <c r="D14" s="67">
        <v>6</v>
      </c>
      <c r="E14" s="67">
        <v>902</v>
      </c>
      <c r="F14" s="67">
        <v>602</v>
      </c>
      <c r="G14" s="67">
        <v>175</v>
      </c>
      <c r="H14" s="67">
        <v>105</v>
      </c>
      <c r="I14" s="67">
        <v>199</v>
      </c>
      <c r="J14" s="67">
        <v>145</v>
      </c>
      <c r="K14" s="67">
        <v>8159</v>
      </c>
      <c r="L14" s="67">
        <v>5831</v>
      </c>
      <c r="M14" s="67">
        <v>2238</v>
      </c>
      <c r="N14" s="67">
        <v>1520</v>
      </c>
    </row>
    <row r="15" spans="1:14" s="56" customFormat="1" ht="15" customHeight="1">
      <c r="A15" s="65" t="s">
        <v>16</v>
      </c>
      <c r="B15" s="66" t="s">
        <v>236</v>
      </c>
      <c r="C15" s="67">
        <v>21</v>
      </c>
      <c r="D15" s="67">
        <v>9</v>
      </c>
      <c r="E15" s="67">
        <v>2404</v>
      </c>
      <c r="F15" s="67">
        <v>856</v>
      </c>
      <c r="G15" s="67">
        <v>489</v>
      </c>
      <c r="H15" s="67">
        <v>137</v>
      </c>
      <c r="I15" s="67">
        <v>561</v>
      </c>
      <c r="J15" s="67">
        <v>239</v>
      </c>
      <c r="K15" s="67">
        <v>24183</v>
      </c>
      <c r="L15" s="67">
        <v>9401</v>
      </c>
      <c r="M15" s="67">
        <v>5014</v>
      </c>
      <c r="N15" s="67">
        <v>1777</v>
      </c>
    </row>
    <row r="16" spans="1:14" s="56" customFormat="1" ht="15" customHeight="1">
      <c r="A16" s="65" t="s">
        <v>17</v>
      </c>
      <c r="B16" s="66" t="s">
        <v>181</v>
      </c>
      <c r="C16" s="67">
        <v>8</v>
      </c>
      <c r="D16" s="67">
        <v>5</v>
      </c>
      <c r="E16" s="67">
        <v>824</v>
      </c>
      <c r="F16" s="67">
        <v>556</v>
      </c>
      <c r="G16" s="67">
        <v>167</v>
      </c>
      <c r="H16" s="67">
        <v>105</v>
      </c>
      <c r="I16" s="67">
        <v>361</v>
      </c>
      <c r="J16" s="67">
        <v>235</v>
      </c>
      <c r="K16" s="67">
        <v>16482</v>
      </c>
      <c r="L16" s="67">
        <v>10282</v>
      </c>
      <c r="M16" s="67">
        <v>4418</v>
      </c>
      <c r="N16" s="67">
        <v>3312</v>
      </c>
    </row>
    <row r="17" spans="1:14" s="56" customFormat="1" ht="15" customHeight="1">
      <c r="A17" s="65" t="s">
        <v>18</v>
      </c>
      <c r="B17" s="66" t="s">
        <v>183</v>
      </c>
      <c r="C17" s="67">
        <v>6</v>
      </c>
      <c r="D17" s="67">
        <v>5</v>
      </c>
      <c r="E17" s="67">
        <v>515</v>
      </c>
      <c r="F17" s="67">
        <v>483</v>
      </c>
      <c r="G17" s="67">
        <v>104</v>
      </c>
      <c r="H17" s="67">
        <v>99</v>
      </c>
      <c r="I17" s="67">
        <v>168</v>
      </c>
      <c r="J17" s="67">
        <v>158</v>
      </c>
      <c r="K17" s="67">
        <v>6300</v>
      </c>
      <c r="L17" s="67">
        <v>5955</v>
      </c>
      <c r="M17" s="67">
        <v>1208</v>
      </c>
      <c r="N17" s="67">
        <v>1208</v>
      </c>
    </row>
    <row r="18" spans="1:14" s="56" customFormat="1" ht="15" customHeight="1">
      <c r="A18" s="65" t="s">
        <v>19</v>
      </c>
      <c r="B18" s="66" t="s">
        <v>185</v>
      </c>
      <c r="C18" s="67">
        <v>12</v>
      </c>
      <c r="D18" s="67">
        <v>5</v>
      </c>
      <c r="E18" s="67">
        <v>902</v>
      </c>
      <c r="F18" s="67">
        <v>476</v>
      </c>
      <c r="G18" s="67">
        <v>197</v>
      </c>
      <c r="H18" s="67">
        <v>83</v>
      </c>
      <c r="I18" s="67">
        <v>234</v>
      </c>
      <c r="J18" s="67">
        <v>131</v>
      </c>
      <c r="K18" s="67">
        <v>9758</v>
      </c>
      <c r="L18" s="67">
        <v>5470</v>
      </c>
      <c r="M18" s="67">
        <v>3056</v>
      </c>
      <c r="N18" s="67">
        <v>1487</v>
      </c>
    </row>
    <row r="19" spans="1:14" s="56" customFormat="1" ht="15" customHeight="1">
      <c r="A19" s="65" t="s">
        <v>20</v>
      </c>
      <c r="B19" s="66" t="s">
        <v>187</v>
      </c>
      <c r="C19" s="67">
        <v>5</v>
      </c>
      <c r="D19" s="67">
        <v>1</v>
      </c>
      <c r="E19" s="67">
        <v>358</v>
      </c>
      <c r="F19" s="67">
        <v>96</v>
      </c>
      <c r="G19" s="67">
        <v>102</v>
      </c>
      <c r="H19" s="67">
        <v>26</v>
      </c>
      <c r="I19" s="67">
        <v>58</v>
      </c>
      <c r="J19" s="67">
        <v>15</v>
      </c>
      <c r="K19" s="67">
        <v>2300</v>
      </c>
      <c r="L19" s="67">
        <v>601</v>
      </c>
      <c r="M19" s="67">
        <v>705</v>
      </c>
      <c r="N19" s="67">
        <v>179</v>
      </c>
    </row>
    <row r="20" spans="1:14" s="56" customFormat="1" ht="15" customHeight="1">
      <c r="A20" s="65" t="s">
        <v>21</v>
      </c>
      <c r="B20" s="66" t="s">
        <v>238</v>
      </c>
      <c r="C20" s="67">
        <v>15</v>
      </c>
      <c r="D20" s="67">
        <v>7</v>
      </c>
      <c r="E20" s="67">
        <v>1293</v>
      </c>
      <c r="F20" s="67">
        <v>654</v>
      </c>
      <c r="G20" s="67">
        <v>232</v>
      </c>
      <c r="H20" s="67">
        <v>126</v>
      </c>
      <c r="I20" s="67">
        <v>417</v>
      </c>
      <c r="J20" s="67">
        <v>239</v>
      </c>
      <c r="K20" s="67">
        <v>17323</v>
      </c>
      <c r="L20" s="67">
        <v>9380</v>
      </c>
      <c r="M20" s="67">
        <v>5315</v>
      </c>
      <c r="N20" s="67">
        <v>2654</v>
      </c>
    </row>
    <row r="21" spans="1:14" s="56" customFormat="1" ht="15" customHeight="1">
      <c r="A21" s="65" t="s">
        <v>22</v>
      </c>
      <c r="B21" s="66" t="s">
        <v>240</v>
      </c>
      <c r="C21" s="67">
        <v>13</v>
      </c>
      <c r="D21" s="67">
        <v>10</v>
      </c>
      <c r="E21" s="67">
        <v>1265</v>
      </c>
      <c r="F21" s="67">
        <v>1113</v>
      </c>
      <c r="G21" s="67">
        <v>201</v>
      </c>
      <c r="H21" s="67">
        <v>155</v>
      </c>
      <c r="I21" s="67">
        <v>382</v>
      </c>
      <c r="J21" s="67">
        <v>284</v>
      </c>
      <c r="K21" s="67">
        <v>14200</v>
      </c>
      <c r="L21" s="67">
        <v>10519</v>
      </c>
      <c r="M21" s="67">
        <v>3986</v>
      </c>
      <c r="N21" s="67">
        <v>3029</v>
      </c>
    </row>
    <row r="22" spans="1:14" s="56" customFormat="1" ht="15" customHeight="1">
      <c r="A22" s="65" t="s">
        <v>23</v>
      </c>
      <c r="B22" s="66" t="s">
        <v>189</v>
      </c>
      <c r="C22" s="67">
        <v>9</v>
      </c>
      <c r="D22" s="67">
        <v>6</v>
      </c>
      <c r="E22" s="67">
        <v>692</v>
      </c>
      <c r="F22" s="67">
        <v>578</v>
      </c>
      <c r="G22" s="67">
        <v>123</v>
      </c>
      <c r="H22" s="67">
        <v>89</v>
      </c>
      <c r="I22" s="67">
        <v>256</v>
      </c>
      <c r="J22" s="67">
        <v>211</v>
      </c>
      <c r="K22" s="67">
        <v>10359</v>
      </c>
      <c r="L22" s="67">
        <v>8537</v>
      </c>
      <c r="M22" s="67">
        <v>2648</v>
      </c>
      <c r="N22" s="67">
        <v>2311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208</v>
      </c>
      <c r="F23" s="67">
        <v>188</v>
      </c>
      <c r="G23" s="67">
        <v>62</v>
      </c>
      <c r="H23" s="67">
        <v>57</v>
      </c>
      <c r="I23" s="67">
        <v>148</v>
      </c>
      <c r="J23" s="67">
        <v>145</v>
      </c>
      <c r="K23" s="67">
        <v>4723</v>
      </c>
      <c r="L23" s="67">
        <v>4624</v>
      </c>
      <c r="M23" s="67">
        <v>1169</v>
      </c>
      <c r="N23" s="67">
        <v>1169</v>
      </c>
    </row>
    <row r="24" spans="1:14" s="56" customFormat="1" ht="15" customHeight="1">
      <c r="A24" s="65" t="s">
        <v>25</v>
      </c>
      <c r="B24" s="66" t="s">
        <v>193</v>
      </c>
      <c r="C24" s="67">
        <v>7</v>
      </c>
      <c r="D24" s="67">
        <v>4</v>
      </c>
      <c r="E24" s="67">
        <v>502</v>
      </c>
      <c r="F24" s="67">
        <v>266</v>
      </c>
      <c r="G24" s="67">
        <v>120</v>
      </c>
      <c r="H24" s="67">
        <v>59</v>
      </c>
      <c r="I24" s="67">
        <v>158</v>
      </c>
      <c r="J24" s="67">
        <v>104</v>
      </c>
      <c r="K24" s="67">
        <v>5759</v>
      </c>
      <c r="L24" s="67">
        <v>3894</v>
      </c>
      <c r="M24" s="67">
        <v>1304</v>
      </c>
      <c r="N24" s="67">
        <v>978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101</v>
      </c>
      <c r="F25" s="67">
        <v>101</v>
      </c>
      <c r="G25" s="67">
        <v>19</v>
      </c>
      <c r="H25" s="67">
        <v>19</v>
      </c>
      <c r="I25" s="67">
        <v>37</v>
      </c>
      <c r="J25" s="67">
        <v>37</v>
      </c>
      <c r="K25" s="67">
        <v>1276</v>
      </c>
      <c r="L25" s="67">
        <v>1276</v>
      </c>
      <c r="M25" s="67">
        <v>349</v>
      </c>
      <c r="N25" s="67">
        <v>349</v>
      </c>
    </row>
    <row r="26" spans="1:14" s="56" customFormat="1" ht="15" customHeight="1">
      <c r="A26" s="65" t="s">
        <v>27</v>
      </c>
      <c r="B26" s="66" t="s">
        <v>197</v>
      </c>
      <c r="C26" s="67">
        <v>7</v>
      </c>
      <c r="D26" s="67">
        <v>5</v>
      </c>
      <c r="E26" s="67">
        <v>716</v>
      </c>
      <c r="F26" s="67">
        <v>494</v>
      </c>
      <c r="G26" s="67">
        <v>138</v>
      </c>
      <c r="H26" s="67">
        <v>81</v>
      </c>
      <c r="I26" s="67">
        <v>202</v>
      </c>
      <c r="J26" s="67">
        <v>175</v>
      </c>
      <c r="K26" s="67">
        <v>7260</v>
      </c>
      <c r="L26" s="67">
        <v>6348</v>
      </c>
      <c r="M26" s="67">
        <v>2135</v>
      </c>
      <c r="N26" s="67">
        <v>1812</v>
      </c>
    </row>
    <row r="27" spans="1:14" s="56" customFormat="1" ht="15" customHeight="1">
      <c r="A27" s="65" t="s">
        <v>28</v>
      </c>
      <c r="B27" s="66" t="s">
        <v>199</v>
      </c>
      <c r="C27" s="67">
        <v>10</v>
      </c>
      <c r="D27" s="67">
        <v>6</v>
      </c>
      <c r="E27" s="67">
        <v>1027</v>
      </c>
      <c r="F27" s="67">
        <v>656</v>
      </c>
      <c r="G27" s="67">
        <v>198</v>
      </c>
      <c r="H27" s="67">
        <v>110</v>
      </c>
      <c r="I27" s="67">
        <v>236</v>
      </c>
      <c r="J27" s="67">
        <v>175</v>
      </c>
      <c r="K27" s="67">
        <v>9563</v>
      </c>
      <c r="L27" s="67">
        <v>6983</v>
      </c>
      <c r="M27" s="67">
        <v>2658</v>
      </c>
      <c r="N27" s="67">
        <v>2138</v>
      </c>
    </row>
    <row r="28" spans="1:14" s="56" customFormat="1" ht="15" customHeight="1">
      <c r="A28" s="65" t="s">
        <v>29</v>
      </c>
      <c r="B28" s="66" t="s">
        <v>167</v>
      </c>
      <c r="C28" s="67">
        <v>14</v>
      </c>
      <c r="D28" s="67">
        <v>7</v>
      </c>
      <c r="E28" s="67">
        <v>1941</v>
      </c>
      <c r="F28" s="67">
        <v>987</v>
      </c>
      <c r="G28" s="67">
        <v>343</v>
      </c>
      <c r="H28" s="67">
        <v>144</v>
      </c>
      <c r="I28" s="67">
        <v>520</v>
      </c>
      <c r="J28" s="67">
        <v>321</v>
      </c>
      <c r="K28" s="67">
        <v>23746</v>
      </c>
      <c r="L28" s="67">
        <v>14293</v>
      </c>
      <c r="M28" s="67">
        <v>7399</v>
      </c>
      <c r="N28" s="67">
        <v>4790</v>
      </c>
    </row>
    <row r="29" spans="1:14" s="56" customFormat="1" ht="15" customHeight="1">
      <c r="A29" s="65" t="s">
        <v>30</v>
      </c>
      <c r="B29" s="66" t="s">
        <v>201</v>
      </c>
      <c r="C29" s="67">
        <v>7</v>
      </c>
      <c r="D29" s="67">
        <v>2</v>
      </c>
      <c r="E29" s="67">
        <v>664</v>
      </c>
      <c r="F29" s="67">
        <v>286</v>
      </c>
      <c r="G29" s="67">
        <v>139</v>
      </c>
      <c r="H29" s="67">
        <v>50</v>
      </c>
      <c r="I29" s="67">
        <v>224</v>
      </c>
      <c r="J29" s="67">
        <v>128</v>
      </c>
      <c r="K29" s="67">
        <v>9541</v>
      </c>
      <c r="L29" s="67">
        <v>5161</v>
      </c>
      <c r="M29" s="67">
        <v>3144</v>
      </c>
      <c r="N29" s="67">
        <v>1662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1446</v>
      </c>
      <c r="F30" s="67">
        <v>526</v>
      </c>
      <c r="G30" s="67">
        <v>295</v>
      </c>
      <c r="H30" s="67">
        <v>89</v>
      </c>
      <c r="I30" s="67">
        <v>406</v>
      </c>
      <c r="J30" s="67">
        <v>207</v>
      </c>
      <c r="K30" s="67">
        <v>17575</v>
      </c>
      <c r="L30" s="67">
        <v>9031</v>
      </c>
      <c r="M30" s="67">
        <v>5093</v>
      </c>
      <c r="N30" s="67">
        <v>3066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102</v>
      </c>
      <c r="F31" s="62">
        <f t="shared" si="2"/>
        <v>102</v>
      </c>
      <c r="G31" s="62">
        <f t="shared" si="2"/>
        <v>34</v>
      </c>
      <c r="H31" s="62">
        <f t="shared" si="2"/>
        <v>34</v>
      </c>
      <c r="I31" s="62">
        <f t="shared" si="2"/>
        <v>42</v>
      </c>
      <c r="J31" s="62">
        <f t="shared" si="2"/>
        <v>42</v>
      </c>
      <c r="K31" s="62">
        <f t="shared" si="2"/>
        <v>1383</v>
      </c>
      <c r="L31" s="62">
        <f t="shared" si="2"/>
        <v>1383</v>
      </c>
      <c r="M31" s="62">
        <f t="shared" si="2"/>
        <v>475</v>
      </c>
      <c r="N31" s="62">
        <f t="shared" si="2"/>
        <v>475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74</v>
      </c>
      <c r="F32" s="67">
        <v>74</v>
      </c>
      <c r="G32" s="67">
        <v>21</v>
      </c>
      <c r="H32" s="67">
        <v>21</v>
      </c>
      <c r="I32" s="67">
        <v>30</v>
      </c>
      <c r="J32" s="67">
        <v>30</v>
      </c>
      <c r="K32" s="67">
        <v>1078</v>
      </c>
      <c r="L32" s="67">
        <v>1078</v>
      </c>
      <c r="M32" s="67">
        <v>423</v>
      </c>
      <c r="N32" s="67">
        <v>423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28</v>
      </c>
      <c r="F33" s="71">
        <v>28</v>
      </c>
      <c r="G33" s="71">
        <v>13</v>
      </c>
      <c r="H33" s="71">
        <v>13</v>
      </c>
      <c r="I33" s="71">
        <v>12</v>
      </c>
      <c r="J33" s="71">
        <v>12</v>
      </c>
      <c r="K33" s="71">
        <v>305</v>
      </c>
      <c r="L33" s="71">
        <v>305</v>
      </c>
      <c r="M33" s="71">
        <v>52</v>
      </c>
      <c r="N33" s="71">
        <v>52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56" customFormat="1" ht="13.5"/>
    <row r="72" s="56" customFormat="1" ht="13.5"/>
    <row r="73" s="56" customFormat="1" ht="13.5"/>
    <row r="74" s="56" customFormat="1" ht="13.5"/>
    <row r="75" s="56" customFormat="1" ht="13.5"/>
    <row r="76" s="56" customFormat="1" ht="13.5"/>
    <row r="77" s="56" customFormat="1" ht="13.5"/>
    <row r="78" s="56" customFormat="1" ht="13.5"/>
    <row r="79" s="56" customFormat="1" ht="13.5"/>
    <row r="80" s="56" customFormat="1" ht="13.5"/>
    <row r="81" s="56" customFormat="1" ht="13.5"/>
    <row r="82" s="56" customFormat="1" ht="13.5"/>
    <row r="83" s="56" customFormat="1" ht="13.5"/>
    <row r="84" s="56" customFormat="1" ht="13.5"/>
    <row r="85" s="56" customFormat="1" ht="13.5"/>
    <row r="86" s="56" customFormat="1" ht="13.5"/>
    <row r="87" s="56" customFormat="1" ht="13.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4.25390625" style="1" customWidth="1"/>
    <col min="2" max="2" width="11.125" style="1" customWidth="1"/>
    <col min="3" max="3" width="10.125" style="1" customWidth="1"/>
    <col min="4" max="4" width="11.625" style="1" customWidth="1"/>
    <col min="5" max="5" width="13.125" style="1" customWidth="1"/>
    <col min="6" max="6" width="12.003906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9.5" customHeight="1">
      <c r="A2" s="88" t="s">
        <v>80</v>
      </c>
      <c r="B2" s="88"/>
      <c r="C2" s="88"/>
      <c r="D2" s="88"/>
      <c r="E2" s="88"/>
      <c r="F2" s="88"/>
    </row>
    <row r="3" spans="1:6" ht="19.5" customHeight="1">
      <c r="A3" s="87">
        <v>92</v>
      </c>
      <c r="B3" s="87"/>
      <c r="C3" s="87"/>
      <c r="D3" s="89" t="str">
        <f>"SY"&amp;A3+1911&amp;"-"&amp;A3+1912</f>
        <v>SY2003-2004</v>
      </c>
      <c r="E3" s="89"/>
      <c r="F3" s="89"/>
    </row>
    <row r="4" spans="1:6" s="23" customFormat="1" ht="27.75" customHeight="1">
      <c r="A4" s="20"/>
      <c r="B4" s="21" t="s">
        <v>35</v>
      </c>
      <c r="C4" s="22" t="s">
        <v>36</v>
      </c>
      <c r="D4" s="22" t="s">
        <v>37</v>
      </c>
      <c r="E4" s="22" t="s">
        <v>38</v>
      </c>
      <c r="F4" s="22" t="s">
        <v>39</v>
      </c>
    </row>
    <row r="5" spans="1:6" s="37" customFormat="1" ht="15" customHeight="1">
      <c r="A5" s="38" t="s">
        <v>40</v>
      </c>
      <c r="B5" s="39">
        <f>SUM(C5:F5)</f>
        <v>308</v>
      </c>
      <c r="C5" s="40">
        <v>81</v>
      </c>
      <c r="D5" s="40">
        <v>39</v>
      </c>
      <c r="E5" s="40">
        <v>51</v>
      </c>
      <c r="F5" s="40">
        <v>137</v>
      </c>
    </row>
    <row r="6" spans="1:6" s="37" customFormat="1" ht="15" customHeight="1">
      <c r="A6" s="41" t="s">
        <v>41</v>
      </c>
      <c r="B6" s="42">
        <f aca="true" t="shared" si="0" ref="B6:B33">SUM(C6:F6)</f>
        <v>33122</v>
      </c>
      <c r="C6" s="43">
        <f>C7+C8</f>
        <v>8983</v>
      </c>
      <c r="D6" s="43">
        <f>D7+D8</f>
        <v>5321</v>
      </c>
      <c r="E6" s="43">
        <f>E7+E8</f>
        <v>6209</v>
      </c>
      <c r="F6" s="43">
        <f>F7+F8</f>
        <v>12609</v>
      </c>
    </row>
    <row r="7" spans="1:6" s="37" customFormat="1" ht="15" customHeight="1">
      <c r="A7" s="44" t="s">
        <v>42</v>
      </c>
      <c r="B7" s="45">
        <f t="shared" si="0"/>
        <v>13937</v>
      </c>
      <c r="C7" s="46">
        <v>4132</v>
      </c>
      <c r="D7" s="46">
        <v>1868</v>
      </c>
      <c r="E7" s="46">
        <v>2133</v>
      </c>
      <c r="F7" s="46">
        <v>5804</v>
      </c>
    </row>
    <row r="8" spans="1:6" s="37" customFormat="1" ht="15" customHeight="1">
      <c r="A8" s="44" t="s">
        <v>43</v>
      </c>
      <c r="B8" s="45">
        <f t="shared" si="0"/>
        <v>19185</v>
      </c>
      <c r="C8" s="46">
        <v>4851</v>
      </c>
      <c r="D8" s="46">
        <v>3453</v>
      </c>
      <c r="E8" s="46">
        <v>4076</v>
      </c>
      <c r="F8" s="46">
        <v>6805</v>
      </c>
    </row>
    <row r="9" spans="1:6" s="37" customFormat="1" ht="15" customHeight="1">
      <c r="A9" s="41" t="s">
        <v>44</v>
      </c>
      <c r="B9" s="42">
        <f t="shared" si="0"/>
        <v>6195</v>
      </c>
      <c r="C9" s="43">
        <f>C10+C11</f>
        <v>1795</v>
      </c>
      <c r="D9" s="43">
        <f>D10+D11</f>
        <v>837</v>
      </c>
      <c r="E9" s="43">
        <f>E10+E11</f>
        <v>656</v>
      </c>
      <c r="F9" s="43">
        <f>F10+F11</f>
        <v>2907</v>
      </c>
    </row>
    <row r="10" spans="1:6" s="37" customFormat="1" ht="15" customHeight="1">
      <c r="A10" s="44" t="s">
        <v>45</v>
      </c>
      <c r="B10" s="45">
        <f t="shared" si="0"/>
        <v>1754</v>
      </c>
      <c r="C10" s="46">
        <v>519</v>
      </c>
      <c r="D10" s="46">
        <v>171</v>
      </c>
      <c r="E10" s="46">
        <v>156</v>
      </c>
      <c r="F10" s="46">
        <v>908</v>
      </c>
    </row>
    <row r="11" spans="1:6" s="37" customFormat="1" ht="15" customHeight="1">
      <c r="A11" s="44" t="s">
        <v>46</v>
      </c>
      <c r="B11" s="45">
        <f t="shared" si="0"/>
        <v>4441</v>
      </c>
      <c r="C11" s="46">
        <v>1276</v>
      </c>
      <c r="D11" s="46">
        <v>666</v>
      </c>
      <c r="E11" s="46">
        <v>500</v>
      </c>
      <c r="F11" s="46">
        <v>1999</v>
      </c>
    </row>
    <row r="12" spans="1:6" s="37" customFormat="1" ht="15" customHeight="1">
      <c r="A12" s="41" t="s">
        <v>47</v>
      </c>
      <c r="B12" s="42">
        <f t="shared" si="0"/>
        <v>9569</v>
      </c>
      <c r="C12" s="43">
        <f>C13+C14+C15</f>
        <v>3796</v>
      </c>
      <c r="D12" s="43">
        <f>D13+D14+D15</f>
        <v>1844</v>
      </c>
      <c r="E12" s="43">
        <f>E13+E14+E15</f>
        <v>877</v>
      </c>
      <c r="F12" s="43">
        <f>F13+F14+F15</f>
        <v>3052</v>
      </c>
    </row>
    <row r="13" spans="1:6" s="37" customFormat="1" ht="15" customHeight="1">
      <c r="A13" s="44" t="s">
        <v>48</v>
      </c>
      <c r="B13" s="45">
        <f t="shared" si="0"/>
        <v>3373</v>
      </c>
      <c r="C13" s="46">
        <v>1299</v>
      </c>
      <c r="D13" s="46">
        <v>633</v>
      </c>
      <c r="E13" s="46">
        <v>307</v>
      </c>
      <c r="F13" s="46">
        <v>1134</v>
      </c>
    </row>
    <row r="14" spans="1:6" s="37" customFormat="1" ht="15" customHeight="1">
      <c r="A14" s="44" t="s">
        <v>49</v>
      </c>
      <c r="B14" s="45">
        <f t="shared" si="0"/>
        <v>3181</v>
      </c>
      <c r="C14" s="46">
        <v>1265</v>
      </c>
      <c r="D14" s="46">
        <v>627</v>
      </c>
      <c r="E14" s="46">
        <v>293</v>
      </c>
      <c r="F14" s="46">
        <v>996</v>
      </c>
    </row>
    <row r="15" spans="1:6" s="37" customFormat="1" ht="15" customHeight="1">
      <c r="A15" s="44" t="s">
        <v>50</v>
      </c>
      <c r="B15" s="45">
        <f t="shared" si="0"/>
        <v>3015</v>
      </c>
      <c r="C15" s="46">
        <v>1232</v>
      </c>
      <c r="D15" s="46">
        <v>584</v>
      </c>
      <c r="E15" s="46">
        <v>277</v>
      </c>
      <c r="F15" s="46">
        <v>922</v>
      </c>
    </row>
    <row r="16" spans="1:6" s="37" customFormat="1" ht="15" customHeight="1">
      <c r="A16" s="41" t="s">
        <v>51</v>
      </c>
      <c r="B16" s="42">
        <f t="shared" si="0"/>
        <v>393689</v>
      </c>
      <c r="C16" s="43">
        <f>C17+C18</f>
        <v>152313</v>
      </c>
      <c r="D16" s="43">
        <f>D17+D18</f>
        <v>73050</v>
      </c>
      <c r="E16" s="43">
        <f>E17+E18</f>
        <v>33069</v>
      </c>
      <c r="F16" s="43">
        <f>F17+F18</f>
        <v>135257</v>
      </c>
    </row>
    <row r="17" spans="1:6" s="37" customFormat="1" ht="15" customHeight="1">
      <c r="A17" s="44" t="s">
        <v>45</v>
      </c>
      <c r="B17" s="45">
        <f t="shared" si="0"/>
        <v>195984</v>
      </c>
      <c r="C17" s="46">
        <f aca="true" t="shared" si="1" ref="C17:F18">C20+C23+C26+C29</f>
        <v>76843</v>
      </c>
      <c r="D17" s="46">
        <f t="shared" si="1"/>
        <v>35876</v>
      </c>
      <c r="E17" s="46">
        <f t="shared" si="1"/>
        <v>15738</v>
      </c>
      <c r="F17" s="46">
        <f t="shared" si="1"/>
        <v>67527</v>
      </c>
    </row>
    <row r="18" spans="1:6" s="37" customFormat="1" ht="15" customHeight="1">
      <c r="A18" s="44" t="s">
        <v>46</v>
      </c>
      <c r="B18" s="45">
        <f t="shared" si="0"/>
        <v>197705</v>
      </c>
      <c r="C18" s="46">
        <f t="shared" si="1"/>
        <v>75470</v>
      </c>
      <c r="D18" s="46">
        <f t="shared" si="1"/>
        <v>37174</v>
      </c>
      <c r="E18" s="46">
        <f t="shared" si="1"/>
        <v>17331</v>
      </c>
      <c r="F18" s="46">
        <f t="shared" si="1"/>
        <v>67730</v>
      </c>
    </row>
    <row r="19" spans="1:6" s="37" customFormat="1" ht="15" customHeight="1">
      <c r="A19" s="48" t="s">
        <v>52</v>
      </c>
      <c r="B19" s="49">
        <f t="shared" si="0"/>
        <v>141929</v>
      </c>
      <c r="C19" s="50">
        <f>C20+C21</f>
        <v>51854</v>
      </c>
      <c r="D19" s="50">
        <f>D20+D21</f>
        <v>24910</v>
      </c>
      <c r="E19" s="50">
        <f>E20+E21</f>
        <v>11904</v>
      </c>
      <c r="F19" s="50">
        <f>F20+F21</f>
        <v>53261</v>
      </c>
    </row>
    <row r="20" spans="1:6" s="37" customFormat="1" ht="15" customHeight="1">
      <c r="A20" s="44" t="s">
        <v>45</v>
      </c>
      <c r="B20" s="45">
        <f t="shared" si="0"/>
        <v>70826</v>
      </c>
      <c r="C20" s="46">
        <v>25964</v>
      </c>
      <c r="D20" s="46">
        <v>12237</v>
      </c>
      <c r="E20" s="46">
        <v>5691</v>
      </c>
      <c r="F20" s="46">
        <v>26934</v>
      </c>
    </row>
    <row r="21" spans="1:6" s="37" customFormat="1" ht="15" customHeight="1">
      <c r="A21" s="44" t="s">
        <v>46</v>
      </c>
      <c r="B21" s="45">
        <f t="shared" si="0"/>
        <v>71103</v>
      </c>
      <c r="C21" s="46">
        <v>25890</v>
      </c>
      <c r="D21" s="46">
        <v>12673</v>
      </c>
      <c r="E21" s="46">
        <v>6213</v>
      </c>
      <c r="F21" s="46">
        <v>26327</v>
      </c>
    </row>
    <row r="22" spans="1:7" s="37" customFormat="1" ht="15" customHeight="1">
      <c r="A22" s="48" t="s">
        <v>155</v>
      </c>
      <c r="B22" s="49">
        <f t="shared" si="0"/>
        <v>129416</v>
      </c>
      <c r="C22" s="50">
        <f>C23+C24</f>
        <v>50871</v>
      </c>
      <c r="D22" s="50">
        <f>D23+D24</f>
        <v>24541</v>
      </c>
      <c r="E22" s="50">
        <f>E23+E24</f>
        <v>11034</v>
      </c>
      <c r="F22" s="50">
        <f>F23+F24</f>
        <v>42970</v>
      </c>
      <c r="G22" s="77"/>
    </row>
    <row r="23" spans="1:6" s="37" customFormat="1" ht="15" customHeight="1">
      <c r="A23" s="44" t="s">
        <v>45</v>
      </c>
      <c r="B23" s="45">
        <f t="shared" si="0"/>
        <v>64486</v>
      </c>
      <c r="C23" s="46">
        <v>25680</v>
      </c>
      <c r="D23" s="46">
        <v>12049</v>
      </c>
      <c r="E23" s="46">
        <v>5296</v>
      </c>
      <c r="F23" s="46">
        <v>21461</v>
      </c>
    </row>
    <row r="24" spans="1:6" s="37" customFormat="1" ht="15" customHeight="1">
      <c r="A24" s="44" t="s">
        <v>46</v>
      </c>
      <c r="B24" s="45">
        <f t="shared" si="0"/>
        <v>64930</v>
      </c>
      <c r="C24" s="46">
        <v>25191</v>
      </c>
      <c r="D24" s="46">
        <v>12492</v>
      </c>
      <c r="E24" s="46">
        <v>5738</v>
      </c>
      <c r="F24" s="46">
        <v>21509</v>
      </c>
    </row>
    <row r="25" spans="1:6" s="37" customFormat="1" ht="15" customHeight="1">
      <c r="A25" s="48" t="s">
        <v>156</v>
      </c>
      <c r="B25" s="49">
        <f t="shared" si="0"/>
        <v>121612</v>
      </c>
      <c r="C25" s="50">
        <f>C26+C27</f>
        <v>49187</v>
      </c>
      <c r="D25" s="50">
        <f>D26+D27</f>
        <v>23421</v>
      </c>
      <c r="E25" s="50">
        <f>E26+E27</f>
        <v>10120</v>
      </c>
      <c r="F25" s="50">
        <f>F26+F27</f>
        <v>38884</v>
      </c>
    </row>
    <row r="26" spans="1:6" s="37" customFormat="1" ht="15" customHeight="1">
      <c r="A26" s="44" t="s">
        <v>45</v>
      </c>
      <c r="B26" s="45">
        <f t="shared" si="0"/>
        <v>60080</v>
      </c>
      <c r="C26" s="46">
        <v>24867</v>
      </c>
      <c r="D26" s="46">
        <v>11445</v>
      </c>
      <c r="E26" s="46">
        <v>4741</v>
      </c>
      <c r="F26" s="46">
        <v>19027</v>
      </c>
    </row>
    <row r="27" spans="1:6" s="37" customFormat="1" ht="15" customHeight="1">
      <c r="A27" s="44" t="s">
        <v>46</v>
      </c>
      <c r="B27" s="45">
        <f t="shared" si="0"/>
        <v>61532</v>
      </c>
      <c r="C27" s="46">
        <v>24320</v>
      </c>
      <c r="D27" s="46">
        <v>11976</v>
      </c>
      <c r="E27" s="46">
        <v>5379</v>
      </c>
      <c r="F27" s="46">
        <v>19857</v>
      </c>
    </row>
    <row r="28" spans="1:6" s="37" customFormat="1" ht="15" customHeight="1">
      <c r="A28" s="48" t="s">
        <v>82</v>
      </c>
      <c r="B28" s="49">
        <f t="shared" si="0"/>
        <v>732</v>
      </c>
      <c r="C28" s="50">
        <f>C29+C30</f>
        <v>401</v>
      </c>
      <c r="D28" s="50">
        <f>D29+D30</f>
        <v>178</v>
      </c>
      <c r="E28" s="50">
        <f>E29+E30</f>
        <v>11</v>
      </c>
      <c r="F28" s="50">
        <f>F29+F30</f>
        <v>142</v>
      </c>
    </row>
    <row r="29" spans="1:6" s="37" customFormat="1" ht="15" customHeight="1">
      <c r="A29" s="44" t="s">
        <v>45</v>
      </c>
      <c r="B29" s="45">
        <f t="shared" si="0"/>
        <v>592</v>
      </c>
      <c r="C29" s="46">
        <v>332</v>
      </c>
      <c r="D29" s="46">
        <v>145</v>
      </c>
      <c r="E29" s="46">
        <v>10</v>
      </c>
      <c r="F29" s="46">
        <v>105</v>
      </c>
    </row>
    <row r="30" spans="1:6" s="37" customFormat="1" ht="15" customHeight="1">
      <c r="A30" s="44" t="s">
        <v>46</v>
      </c>
      <c r="B30" s="45">
        <f t="shared" si="0"/>
        <v>140</v>
      </c>
      <c r="C30" s="46">
        <v>69</v>
      </c>
      <c r="D30" s="46">
        <v>33</v>
      </c>
      <c r="E30" s="46">
        <v>1</v>
      </c>
      <c r="F30" s="46">
        <v>37</v>
      </c>
    </row>
    <row r="31" spans="1:6" s="37" customFormat="1" ht="32.25" customHeight="1">
      <c r="A31" s="51" t="s">
        <v>53</v>
      </c>
      <c r="B31" s="42">
        <f t="shared" si="0"/>
        <v>124739</v>
      </c>
      <c r="C31" s="43">
        <f>C32+C33</f>
        <v>47543</v>
      </c>
      <c r="D31" s="43">
        <f>D32+D33</f>
        <v>23207</v>
      </c>
      <c r="E31" s="43">
        <f>E32+E33</f>
        <v>8864</v>
      </c>
      <c r="F31" s="43">
        <f>F32+F33</f>
        <v>45125</v>
      </c>
    </row>
    <row r="32" spans="1:6" s="37" customFormat="1" ht="15" customHeight="1">
      <c r="A32" s="44" t="s">
        <v>45</v>
      </c>
      <c r="B32" s="45">
        <f t="shared" si="0"/>
        <v>61902</v>
      </c>
      <c r="C32" s="46">
        <v>23882</v>
      </c>
      <c r="D32" s="46">
        <v>11165</v>
      </c>
      <c r="E32" s="46">
        <v>4205</v>
      </c>
      <c r="F32" s="46">
        <v>22650</v>
      </c>
    </row>
    <row r="33" spans="1:6" s="37" customFormat="1" ht="15" customHeight="1">
      <c r="A33" s="52" t="s">
        <v>46</v>
      </c>
      <c r="B33" s="53">
        <f t="shared" si="0"/>
        <v>62837</v>
      </c>
      <c r="C33" s="54">
        <v>23661</v>
      </c>
      <c r="D33" s="54">
        <v>12042</v>
      </c>
      <c r="E33" s="54">
        <v>4659</v>
      </c>
      <c r="F33" s="54">
        <v>22475</v>
      </c>
    </row>
    <row r="34" s="37" customFormat="1" ht="15">
      <c r="A34" s="55"/>
    </row>
    <row r="35" s="37" customFormat="1" ht="15">
      <c r="A35" s="55"/>
    </row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8.75390625" style="2" customWidth="1"/>
    <col min="3" max="3" width="7.00390625" style="2" customWidth="1"/>
    <col min="4" max="4" width="6.50390625" style="2" customWidth="1"/>
    <col min="5" max="5" width="7.50390625" style="2" customWidth="1"/>
    <col min="6" max="6" width="7.00390625" style="2" customWidth="1"/>
    <col min="7" max="7" width="7.125" style="2" customWidth="1"/>
    <col min="8" max="8" width="6.50390625" style="2" customWidth="1"/>
    <col min="9" max="9" width="7.125" style="2" customWidth="1"/>
    <col min="10" max="10" width="6.50390625" style="2" customWidth="1"/>
    <col min="11" max="11" width="8.125" style="2" customWidth="1"/>
    <col min="12" max="12" width="7.125" style="2" customWidth="1"/>
    <col min="13" max="13" width="8.00390625" style="2" customWidth="1"/>
    <col min="14" max="14" width="7.87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92</v>
      </c>
      <c r="B3" s="87"/>
      <c r="C3" s="87"/>
      <c r="D3" s="87"/>
      <c r="E3" s="87"/>
      <c r="F3" s="87"/>
      <c r="G3" s="87"/>
      <c r="H3" s="89" t="str">
        <f>"SY"&amp;A3+1911&amp;"-"&amp;A3+1912</f>
        <v>SY2003-2004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93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308</v>
      </c>
      <c r="D6" s="62">
        <f t="shared" si="0"/>
        <v>171</v>
      </c>
      <c r="E6" s="62">
        <f t="shared" si="0"/>
        <v>33122</v>
      </c>
      <c r="F6" s="62">
        <f t="shared" si="0"/>
        <v>20513</v>
      </c>
      <c r="G6" s="62">
        <f t="shared" si="0"/>
        <v>6195</v>
      </c>
      <c r="H6" s="62">
        <f t="shared" si="0"/>
        <v>3288</v>
      </c>
      <c r="I6" s="62">
        <f t="shared" si="0"/>
        <v>9569</v>
      </c>
      <c r="J6" s="62">
        <f t="shared" si="0"/>
        <v>6517</v>
      </c>
      <c r="K6" s="62">
        <f t="shared" si="0"/>
        <v>393689</v>
      </c>
      <c r="L6" s="62">
        <f t="shared" si="0"/>
        <v>258432</v>
      </c>
      <c r="M6" s="62">
        <f t="shared" si="0"/>
        <v>124739</v>
      </c>
      <c r="N6" s="62">
        <f t="shared" si="0"/>
        <v>79614</v>
      </c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306</v>
      </c>
      <c r="D7" s="62">
        <f t="shared" si="1"/>
        <v>169</v>
      </c>
      <c r="E7" s="62">
        <f t="shared" si="1"/>
        <v>33019</v>
      </c>
      <c r="F7" s="62">
        <f t="shared" si="1"/>
        <v>20410</v>
      </c>
      <c r="G7" s="62">
        <f t="shared" si="1"/>
        <v>6161</v>
      </c>
      <c r="H7" s="62">
        <f t="shared" si="1"/>
        <v>3254</v>
      </c>
      <c r="I7" s="62">
        <f t="shared" si="1"/>
        <v>9527</v>
      </c>
      <c r="J7" s="62">
        <f t="shared" si="1"/>
        <v>6475</v>
      </c>
      <c r="K7" s="62">
        <f t="shared" si="1"/>
        <v>392313</v>
      </c>
      <c r="L7" s="62">
        <f t="shared" si="1"/>
        <v>257056</v>
      </c>
      <c r="M7" s="62">
        <f t="shared" si="1"/>
        <v>124294</v>
      </c>
      <c r="N7" s="62">
        <f t="shared" si="1"/>
        <v>79169</v>
      </c>
    </row>
    <row r="8" spans="1:14" s="56" customFormat="1" ht="15" customHeight="1">
      <c r="A8" s="65" t="s">
        <v>9</v>
      </c>
      <c r="B8" s="66" t="s">
        <v>165</v>
      </c>
      <c r="C8" s="67">
        <v>49</v>
      </c>
      <c r="D8" s="67">
        <v>27</v>
      </c>
      <c r="E8" s="67">
        <v>5699</v>
      </c>
      <c r="F8" s="67">
        <v>4041</v>
      </c>
      <c r="G8" s="67">
        <v>1083</v>
      </c>
      <c r="H8" s="67">
        <v>666</v>
      </c>
      <c r="I8" s="67">
        <v>1800</v>
      </c>
      <c r="J8" s="67">
        <v>1366</v>
      </c>
      <c r="K8" s="67">
        <v>75084</v>
      </c>
      <c r="L8" s="67">
        <v>54940</v>
      </c>
      <c r="M8" s="67">
        <v>24761</v>
      </c>
      <c r="N8" s="67">
        <v>17434</v>
      </c>
    </row>
    <row r="9" spans="1:14" s="56" customFormat="1" ht="15" customHeight="1">
      <c r="A9" s="65" t="s">
        <v>10</v>
      </c>
      <c r="B9" s="66" t="s">
        <v>171</v>
      </c>
      <c r="C9" s="67">
        <v>20</v>
      </c>
      <c r="D9" s="67">
        <v>14</v>
      </c>
      <c r="E9" s="67">
        <v>2268</v>
      </c>
      <c r="F9" s="67">
        <v>1613</v>
      </c>
      <c r="G9" s="67">
        <v>399</v>
      </c>
      <c r="H9" s="67">
        <v>238</v>
      </c>
      <c r="I9" s="67">
        <v>802</v>
      </c>
      <c r="J9" s="67">
        <v>582</v>
      </c>
      <c r="K9" s="67">
        <v>32461</v>
      </c>
      <c r="L9" s="67">
        <v>22174</v>
      </c>
      <c r="M9" s="67">
        <v>10779</v>
      </c>
      <c r="N9" s="67">
        <v>7149</v>
      </c>
    </row>
    <row r="10" spans="1:14" s="56" customFormat="1" ht="15" customHeight="1">
      <c r="A10" s="65" t="s">
        <v>11</v>
      </c>
      <c r="B10" s="66" t="s">
        <v>234</v>
      </c>
      <c r="C10" s="67">
        <v>37</v>
      </c>
      <c r="D10" s="67">
        <v>21</v>
      </c>
      <c r="E10" s="67">
        <v>4860</v>
      </c>
      <c r="F10" s="67">
        <v>3289</v>
      </c>
      <c r="G10" s="67">
        <v>716</v>
      </c>
      <c r="H10" s="67">
        <v>386</v>
      </c>
      <c r="I10" s="67">
        <v>1082</v>
      </c>
      <c r="J10" s="67">
        <v>696</v>
      </c>
      <c r="K10" s="67">
        <v>44987</v>
      </c>
      <c r="L10" s="67">
        <v>27953</v>
      </c>
      <c r="M10" s="67">
        <v>13773</v>
      </c>
      <c r="N10" s="67">
        <v>8294</v>
      </c>
    </row>
    <row r="11" spans="1:14" s="56" customFormat="1" ht="15" customHeight="1">
      <c r="A11" s="65" t="s">
        <v>12</v>
      </c>
      <c r="B11" s="66" t="s">
        <v>173</v>
      </c>
      <c r="C11" s="67">
        <v>6</v>
      </c>
      <c r="D11" s="67">
        <v>4</v>
      </c>
      <c r="E11" s="67">
        <v>464</v>
      </c>
      <c r="F11" s="67">
        <v>336</v>
      </c>
      <c r="G11" s="67">
        <v>111</v>
      </c>
      <c r="H11" s="67">
        <v>68</v>
      </c>
      <c r="I11" s="67">
        <v>187</v>
      </c>
      <c r="J11" s="67">
        <v>159</v>
      </c>
      <c r="K11" s="67">
        <v>7533</v>
      </c>
      <c r="L11" s="67">
        <v>6499</v>
      </c>
      <c r="M11" s="67">
        <v>2477</v>
      </c>
      <c r="N11" s="67">
        <v>1980</v>
      </c>
    </row>
    <row r="12" spans="1:14" s="56" customFormat="1" ht="15" customHeight="1">
      <c r="A12" s="65" t="s">
        <v>13</v>
      </c>
      <c r="B12" s="66" t="s">
        <v>175</v>
      </c>
      <c r="C12" s="67">
        <v>22</v>
      </c>
      <c r="D12" s="67">
        <v>9</v>
      </c>
      <c r="E12" s="67">
        <v>2746</v>
      </c>
      <c r="F12" s="67">
        <v>1267</v>
      </c>
      <c r="G12" s="67">
        <v>482</v>
      </c>
      <c r="H12" s="67">
        <v>183</v>
      </c>
      <c r="I12" s="67">
        <v>740</v>
      </c>
      <c r="J12" s="67">
        <v>460</v>
      </c>
      <c r="K12" s="67">
        <v>31853</v>
      </c>
      <c r="L12" s="67">
        <v>19543</v>
      </c>
      <c r="M12" s="67">
        <v>9452</v>
      </c>
      <c r="N12" s="67">
        <v>6045</v>
      </c>
    </row>
    <row r="13" spans="1:14" s="56" customFormat="1" ht="15" customHeight="1">
      <c r="A13" s="65" t="s">
        <v>14</v>
      </c>
      <c r="B13" s="66" t="s">
        <v>177</v>
      </c>
      <c r="C13" s="67">
        <v>8</v>
      </c>
      <c r="D13" s="67">
        <v>4</v>
      </c>
      <c r="E13" s="67">
        <v>701</v>
      </c>
      <c r="F13" s="67">
        <v>437</v>
      </c>
      <c r="G13" s="67">
        <v>142</v>
      </c>
      <c r="H13" s="67">
        <v>73</v>
      </c>
      <c r="I13" s="67">
        <v>158</v>
      </c>
      <c r="J13" s="67">
        <v>119</v>
      </c>
      <c r="K13" s="67">
        <v>6332</v>
      </c>
      <c r="L13" s="67">
        <v>4894</v>
      </c>
      <c r="M13" s="67">
        <v>1850</v>
      </c>
      <c r="N13" s="67">
        <v>1631</v>
      </c>
    </row>
    <row r="14" spans="1:14" s="56" customFormat="1" ht="15" customHeight="1">
      <c r="A14" s="65" t="s">
        <v>15</v>
      </c>
      <c r="B14" s="66" t="s">
        <v>179</v>
      </c>
      <c r="C14" s="67">
        <v>9</v>
      </c>
      <c r="D14" s="67">
        <v>6</v>
      </c>
      <c r="E14" s="67">
        <v>932</v>
      </c>
      <c r="F14" s="67">
        <v>630</v>
      </c>
      <c r="G14" s="67">
        <v>182</v>
      </c>
      <c r="H14" s="67">
        <v>114</v>
      </c>
      <c r="I14" s="67">
        <v>215</v>
      </c>
      <c r="J14" s="67">
        <v>161</v>
      </c>
      <c r="K14" s="67">
        <v>8703</v>
      </c>
      <c r="L14" s="67">
        <v>6375</v>
      </c>
      <c r="M14" s="67">
        <v>2469</v>
      </c>
      <c r="N14" s="67">
        <v>1542</v>
      </c>
    </row>
    <row r="15" spans="1:14" s="56" customFormat="1" ht="15" customHeight="1">
      <c r="A15" s="65" t="s">
        <v>16</v>
      </c>
      <c r="B15" s="66" t="s">
        <v>236</v>
      </c>
      <c r="C15" s="67">
        <v>22</v>
      </c>
      <c r="D15" s="67">
        <v>9</v>
      </c>
      <c r="E15" s="67">
        <v>2545</v>
      </c>
      <c r="F15" s="67">
        <v>902</v>
      </c>
      <c r="G15" s="67">
        <v>537</v>
      </c>
      <c r="H15" s="67">
        <v>159</v>
      </c>
      <c r="I15" s="67">
        <v>592</v>
      </c>
      <c r="J15" s="67">
        <v>256</v>
      </c>
      <c r="K15" s="67">
        <v>25574</v>
      </c>
      <c r="L15" s="67">
        <v>10088</v>
      </c>
      <c r="M15" s="67">
        <v>7710</v>
      </c>
      <c r="N15" s="67">
        <v>2787</v>
      </c>
    </row>
    <row r="16" spans="1:14" s="56" customFormat="1" ht="15" customHeight="1">
      <c r="A16" s="65" t="s">
        <v>17</v>
      </c>
      <c r="B16" s="66" t="s">
        <v>181</v>
      </c>
      <c r="C16" s="67">
        <v>9</v>
      </c>
      <c r="D16" s="67">
        <v>6</v>
      </c>
      <c r="E16" s="67">
        <v>937</v>
      </c>
      <c r="F16" s="67">
        <v>663</v>
      </c>
      <c r="G16" s="67">
        <v>189</v>
      </c>
      <c r="H16" s="67">
        <v>126</v>
      </c>
      <c r="I16" s="67">
        <v>364</v>
      </c>
      <c r="J16" s="67">
        <v>247</v>
      </c>
      <c r="K16" s="67">
        <v>16148</v>
      </c>
      <c r="L16" s="67">
        <v>10457</v>
      </c>
      <c r="M16" s="67">
        <v>5835</v>
      </c>
      <c r="N16" s="67">
        <v>3398</v>
      </c>
    </row>
    <row r="17" spans="1:14" s="56" customFormat="1" ht="15" customHeight="1">
      <c r="A17" s="65" t="s">
        <v>18</v>
      </c>
      <c r="B17" s="66" t="s">
        <v>183</v>
      </c>
      <c r="C17" s="67">
        <v>6</v>
      </c>
      <c r="D17" s="67">
        <v>5</v>
      </c>
      <c r="E17" s="67">
        <v>534</v>
      </c>
      <c r="F17" s="67">
        <v>494</v>
      </c>
      <c r="G17" s="67">
        <v>107</v>
      </c>
      <c r="H17" s="67">
        <v>102</v>
      </c>
      <c r="I17" s="67">
        <v>178</v>
      </c>
      <c r="J17" s="67">
        <v>162</v>
      </c>
      <c r="K17" s="67">
        <v>6539</v>
      </c>
      <c r="L17" s="67">
        <v>5969</v>
      </c>
      <c r="M17" s="67">
        <v>1932</v>
      </c>
      <c r="N17" s="67">
        <v>1917</v>
      </c>
    </row>
    <row r="18" spans="1:14" s="56" customFormat="1" ht="15" customHeight="1">
      <c r="A18" s="65" t="s">
        <v>19</v>
      </c>
      <c r="B18" s="66" t="s">
        <v>185</v>
      </c>
      <c r="C18" s="67">
        <v>12</v>
      </c>
      <c r="D18" s="67">
        <v>5</v>
      </c>
      <c r="E18" s="67">
        <v>889</v>
      </c>
      <c r="F18" s="67">
        <v>482</v>
      </c>
      <c r="G18" s="67">
        <v>196</v>
      </c>
      <c r="H18" s="67">
        <v>85</v>
      </c>
      <c r="I18" s="67">
        <v>248</v>
      </c>
      <c r="J18" s="67">
        <v>142</v>
      </c>
      <c r="K18" s="67">
        <v>10166</v>
      </c>
      <c r="L18" s="67">
        <v>5783</v>
      </c>
      <c r="M18" s="67">
        <v>3251</v>
      </c>
      <c r="N18" s="67">
        <v>1692</v>
      </c>
    </row>
    <row r="19" spans="1:14" s="56" customFormat="1" ht="15" customHeight="1">
      <c r="A19" s="65" t="s">
        <v>20</v>
      </c>
      <c r="B19" s="66" t="s">
        <v>187</v>
      </c>
      <c r="C19" s="67">
        <v>4</v>
      </c>
      <c r="D19" s="67">
        <v>1</v>
      </c>
      <c r="E19" s="67">
        <v>349</v>
      </c>
      <c r="F19" s="67">
        <v>96</v>
      </c>
      <c r="G19" s="67">
        <v>90</v>
      </c>
      <c r="H19" s="67">
        <v>23</v>
      </c>
      <c r="I19" s="67">
        <v>56</v>
      </c>
      <c r="J19" s="67">
        <v>15</v>
      </c>
      <c r="K19" s="67">
        <v>2253</v>
      </c>
      <c r="L19" s="67">
        <v>570</v>
      </c>
      <c r="M19" s="67">
        <v>812</v>
      </c>
      <c r="N19" s="67">
        <v>213</v>
      </c>
    </row>
    <row r="20" spans="1:14" s="56" customFormat="1" ht="15" customHeight="1">
      <c r="A20" s="65" t="s">
        <v>21</v>
      </c>
      <c r="B20" s="66" t="s">
        <v>238</v>
      </c>
      <c r="C20" s="67">
        <v>16</v>
      </c>
      <c r="D20" s="67">
        <v>8</v>
      </c>
      <c r="E20" s="67">
        <v>1402</v>
      </c>
      <c r="F20" s="67">
        <v>780</v>
      </c>
      <c r="G20" s="67">
        <v>263</v>
      </c>
      <c r="H20" s="67">
        <v>158</v>
      </c>
      <c r="I20" s="67">
        <v>451</v>
      </c>
      <c r="J20" s="67">
        <v>271</v>
      </c>
      <c r="K20" s="67">
        <v>18561</v>
      </c>
      <c r="L20" s="67">
        <v>10400</v>
      </c>
      <c r="M20" s="67">
        <v>5339</v>
      </c>
      <c r="N20" s="67">
        <v>2698</v>
      </c>
    </row>
    <row r="21" spans="1:14" s="56" customFormat="1" ht="15" customHeight="1">
      <c r="A21" s="65" t="s">
        <v>22</v>
      </c>
      <c r="B21" s="66" t="s">
        <v>240</v>
      </c>
      <c r="C21" s="67">
        <v>13</v>
      </c>
      <c r="D21" s="67">
        <v>10</v>
      </c>
      <c r="E21" s="67">
        <v>1264</v>
      </c>
      <c r="F21" s="67">
        <v>1124</v>
      </c>
      <c r="G21" s="67">
        <v>193</v>
      </c>
      <c r="H21" s="67">
        <v>147</v>
      </c>
      <c r="I21" s="67">
        <v>389</v>
      </c>
      <c r="J21" s="67">
        <v>284</v>
      </c>
      <c r="K21" s="67">
        <v>14486</v>
      </c>
      <c r="L21" s="67">
        <v>10348</v>
      </c>
      <c r="M21" s="67">
        <v>4709</v>
      </c>
      <c r="N21" s="67">
        <v>3457</v>
      </c>
    </row>
    <row r="22" spans="1:14" s="56" customFormat="1" ht="15" customHeight="1">
      <c r="A22" s="65" t="s">
        <v>23</v>
      </c>
      <c r="B22" s="66" t="s">
        <v>189</v>
      </c>
      <c r="C22" s="67">
        <v>9</v>
      </c>
      <c r="D22" s="67">
        <v>6</v>
      </c>
      <c r="E22" s="67">
        <v>723</v>
      </c>
      <c r="F22" s="67">
        <v>613</v>
      </c>
      <c r="G22" s="67">
        <v>126</v>
      </c>
      <c r="H22" s="67">
        <v>92</v>
      </c>
      <c r="I22" s="67">
        <v>277</v>
      </c>
      <c r="J22" s="67">
        <v>233</v>
      </c>
      <c r="K22" s="67">
        <v>10882</v>
      </c>
      <c r="L22" s="67">
        <v>9050</v>
      </c>
      <c r="M22" s="67">
        <v>3153</v>
      </c>
      <c r="N22" s="67">
        <v>2290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247</v>
      </c>
      <c r="F23" s="67">
        <v>229</v>
      </c>
      <c r="G23" s="67">
        <v>65</v>
      </c>
      <c r="H23" s="67">
        <v>60</v>
      </c>
      <c r="I23" s="67">
        <v>146</v>
      </c>
      <c r="J23" s="67">
        <v>141</v>
      </c>
      <c r="K23" s="67">
        <v>4640</v>
      </c>
      <c r="L23" s="67">
        <v>4480</v>
      </c>
      <c r="M23" s="67">
        <v>1456</v>
      </c>
      <c r="N23" s="67">
        <v>1456</v>
      </c>
    </row>
    <row r="24" spans="1:14" s="56" customFormat="1" ht="15" customHeight="1">
      <c r="A24" s="65" t="s">
        <v>25</v>
      </c>
      <c r="B24" s="66" t="s">
        <v>193</v>
      </c>
      <c r="C24" s="67">
        <v>7</v>
      </c>
      <c r="D24" s="67">
        <v>4</v>
      </c>
      <c r="E24" s="67">
        <v>497</v>
      </c>
      <c r="F24" s="67">
        <v>261</v>
      </c>
      <c r="G24" s="67">
        <v>122</v>
      </c>
      <c r="H24" s="67">
        <v>58</v>
      </c>
      <c r="I24" s="67">
        <v>169</v>
      </c>
      <c r="J24" s="67">
        <v>108</v>
      </c>
      <c r="K24" s="67">
        <v>6162</v>
      </c>
      <c r="L24" s="67">
        <v>3902</v>
      </c>
      <c r="M24" s="67">
        <v>1650</v>
      </c>
      <c r="N24" s="67">
        <v>1187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108</v>
      </c>
      <c r="F25" s="67">
        <v>108</v>
      </c>
      <c r="G25" s="67">
        <v>21</v>
      </c>
      <c r="H25" s="67">
        <v>21</v>
      </c>
      <c r="I25" s="67">
        <v>38</v>
      </c>
      <c r="J25" s="67">
        <v>38</v>
      </c>
      <c r="K25" s="67">
        <v>1253</v>
      </c>
      <c r="L25" s="67">
        <v>1253</v>
      </c>
      <c r="M25" s="67">
        <v>430</v>
      </c>
      <c r="N25" s="67">
        <v>430</v>
      </c>
    </row>
    <row r="26" spans="1:14" s="56" customFormat="1" ht="15" customHeight="1">
      <c r="A26" s="65" t="s">
        <v>27</v>
      </c>
      <c r="B26" s="66" t="s">
        <v>197</v>
      </c>
      <c r="C26" s="67">
        <v>7</v>
      </c>
      <c r="D26" s="67">
        <v>5</v>
      </c>
      <c r="E26" s="67">
        <v>735</v>
      </c>
      <c r="F26" s="67">
        <v>505</v>
      </c>
      <c r="G26" s="67">
        <v>138</v>
      </c>
      <c r="H26" s="67">
        <v>84</v>
      </c>
      <c r="I26" s="67">
        <v>205</v>
      </c>
      <c r="J26" s="67">
        <v>177</v>
      </c>
      <c r="K26" s="67">
        <v>7434</v>
      </c>
      <c r="L26" s="67">
        <v>6435</v>
      </c>
      <c r="M26" s="67">
        <v>2310</v>
      </c>
      <c r="N26" s="67">
        <v>2001</v>
      </c>
    </row>
    <row r="27" spans="1:14" s="56" customFormat="1" ht="15" customHeight="1">
      <c r="A27" s="65" t="s">
        <v>28</v>
      </c>
      <c r="B27" s="66" t="s">
        <v>199</v>
      </c>
      <c r="C27" s="67">
        <v>10</v>
      </c>
      <c r="D27" s="67">
        <v>6</v>
      </c>
      <c r="E27" s="67">
        <v>1029</v>
      </c>
      <c r="F27" s="67">
        <v>659</v>
      </c>
      <c r="G27" s="67">
        <v>202</v>
      </c>
      <c r="H27" s="67">
        <v>115</v>
      </c>
      <c r="I27" s="67">
        <v>255</v>
      </c>
      <c r="J27" s="67">
        <v>185</v>
      </c>
      <c r="K27" s="67">
        <v>10369</v>
      </c>
      <c r="L27" s="67">
        <v>7392</v>
      </c>
      <c r="M27" s="67">
        <v>2961</v>
      </c>
      <c r="N27" s="67">
        <v>2113</v>
      </c>
    </row>
    <row r="28" spans="1:14" s="56" customFormat="1" ht="15" customHeight="1">
      <c r="A28" s="65" t="s">
        <v>29</v>
      </c>
      <c r="B28" s="66" t="s">
        <v>167</v>
      </c>
      <c r="C28" s="67">
        <v>14</v>
      </c>
      <c r="D28" s="67">
        <v>7</v>
      </c>
      <c r="E28" s="67">
        <v>1984</v>
      </c>
      <c r="F28" s="67">
        <v>1032</v>
      </c>
      <c r="G28" s="67">
        <v>342</v>
      </c>
      <c r="H28" s="67">
        <v>146</v>
      </c>
      <c r="I28" s="67">
        <v>528</v>
      </c>
      <c r="J28" s="67">
        <v>330</v>
      </c>
      <c r="K28" s="67">
        <v>23446</v>
      </c>
      <c r="L28" s="67">
        <v>14197</v>
      </c>
      <c r="M28" s="67">
        <v>7932</v>
      </c>
      <c r="N28" s="67">
        <v>4763</v>
      </c>
    </row>
    <row r="29" spans="1:14" s="56" customFormat="1" ht="15" customHeight="1">
      <c r="A29" s="65" t="s">
        <v>30</v>
      </c>
      <c r="B29" s="66" t="s">
        <v>201</v>
      </c>
      <c r="C29" s="67">
        <v>7</v>
      </c>
      <c r="D29" s="67">
        <v>2</v>
      </c>
      <c r="E29" s="67">
        <v>643</v>
      </c>
      <c r="F29" s="67">
        <v>281</v>
      </c>
      <c r="G29" s="67">
        <v>138</v>
      </c>
      <c r="H29" s="67">
        <v>51</v>
      </c>
      <c r="I29" s="67">
        <v>225</v>
      </c>
      <c r="J29" s="67">
        <v>134</v>
      </c>
      <c r="K29" s="67">
        <v>9487</v>
      </c>
      <c r="L29" s="67">
        <v>5401</v>
      </c>
      <c r="M29" s="67">
        <v>3300</v>
      </c>
      <c r="N29" s="67">
        <v>1607</v>
      </c>
    </row>
    <row r="30" spans="1:14" s="56" customFormat="1" ht="15" customHeight="1">
      <c r="A30" s="65" t="s">
        <v>31</v>
      </c>
      <c r="B30" s="66" t="s">
        <v>169</v>
      </c>
      <c r="C30" s="67">
        <v>13</v>
      </c>
      <c r="D30" s="67">
        <v>5</v>
      </c>
      <c r="E30" s="67">
        <v>1463</v>
      </c>
      <c r="F30" s="67">
        <v>568</v>
      </c>
      <c r="G30" s="67">
        <v>317</v>
      </c>
      <c r="H30" s="67">
        <v>99</v>
      </c>
      <c r="I30" s="67">
        <v>422</v>
      </c>
      <c r="J30" s="67">
        <v>209</v>
      </c>
      <c r="K30" s="67">
        <v>17960</v>
      </c>
      <c r="L30" s="67">
        <v>8953</v>
      </c>
      <c r="M30" s="67">
        <v>5953</v>
      </c>
      <c r="N30" s="67">
        <v>3085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103</v>
      </c>
      <c r="F31" s="62">
        <f t="shared" si="2"/>
        <v>103</v>
      </c>
      <c r="G31" s="62">
        <f t="shared" si="2"/>
        <v>34</v>
      </c>
      <c r="H31" s="62">
        <f t="shared" si="2"/>
        <v>34</v>
      </c>
      <c r="I31" s="62">
        <f t="shared" si="2"/>
        <v>42</v>
      </c>
      <c r="J31" s="62">
        <f t="shared" si="2"/>
        <v>42</v>
      </c>
      <c r="K31" s="62">
        <f t="shared" si="2"/>
        <v>1376</v>
      </c>
      <c r="L31" s="62">
        <f t="shared" si="2"/>
        <v>1376</v>
      </c>
      <c r="M31" s="62">
        <f t="shared" si="2"/>
        <v>445</v>
      </c>
      <c r="N31" s="62">
        <f t="shared" si="2"/>
        <v>445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73</v>
      </c>
      <c r="F32" s="67">
        <v>73</v>
      </c>
      <c r="G32" s="67">
        <v>20</v>
      </c>
      <c r="H32" s="67">
        <v>20</v>
      </c>
      <c r="I32" s="67">
        <v>30</v>
      </c>
      <c r="J32" s="67">
        <v>30</v>
      </c>
      <c r="K32" s="67">
        <v>1070</v>
      </c>
      <c r="L32" s="67">
        <v>1070</v>
      </c>
      <c r="M32" s="67">
        <v>358</v>
      </c>
      <c r="N32" s="67">
        <v>358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30</v>
      </c>
      <c r="F33" s="71">
        <v>30</v>
      </c>
      <c r="G33" s="71">
        <v>14</v>
      </c>
      <c r="H33" s="71">
        <v>14</v>
      </c>
      <c r="I33" s="71">
        <v>12</v>
      </c>
      <c r="J33" s="71">
        <v>12</v>
      </c>
      <c r="K33" s="71">
        <v>306</v>
      </c>
      <c r="L33" s="71">
        <v>306</v>
      </c>
      <c r="M33" s="71">
        <v>87</v>
      </c>
      <c r="N33" s="71">
        <v>87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4.625" style="1" customWidth="1"/>
    <col min="2" max="2" width="13.50390625" style="1" customWidth="1"/>
    <col min="3" max="3" width="12.75390625" style="1" customWidth="1"/>
    <col min="4" max="4" width="13.625" style="1" customWidth="1"/>
    <col min="5" max="5" width="14.00390625" style="1" customWidth="1"/>
    <col min="6" max="6" width="13.253906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9.5" customHeight="1">
      <c r="A2" s="88" t="s">
        <v>80</v>
      </c>
      <c r="B2" s="88"/>
      <c r="C2" s="88"/>
      <c r="D2" s="88"/>
      <c r="E2" s="88"/>
      <c r="F2" s="88"/>
    </row>
    <row r="3" spans="1:6" ht="19.5" customHeight="1">
      <c r="A3" s="87">
        <v>93</v>
      </c>
      <c r="B3" s="87"/>
      <c r="C3" s="87"/>
      <c r="D3" s="89" t="str">
        <f>"SY"&amp;A3+1911&amp;"-"&amp;A3+1912</f>
        <v>SY2004-2005</v>
      </c>
      <c r="E3" s="89"/>
      <c r="F3" s="89"/>
    </row>
    <row r="4" spans="1:6" s="23" customFormat="1" ht="27.75" customHeight="1">
      <c r="A4" s="20"/>
      <c r="B4" s="21" t="s">
        <v>35</v>
      </c>
      <c r="C4" s="22" t="s">
        <v>36</v>
      </c>
      <c r="D4" s="22" t="s">
        <v>37</v>
      </c>
      <c r="E4" s="22" t="s">
        <v>38</v>
      </c>
      <c r="F4" s="22" t="s">
        <v>39</v>
      </c>
    </row>
    <row r="5" spans="1:6" s="37" customFormat="1" ht="15" customHeight="1">
      <c r="A5" s="38" t="s">
        <v>40</v>
      </c>
      <c r="B5" s="39">
        <f>SUM(C5:F5)</f>
        <v>312</v>
      </c>
      <c r="C5" s="40">
        <v>83</v>
      </c>
      <c r="D5" s="40">
        <v>39</v>
      </c>
      <c r="E5" s="40">
        <v>52</v>
      </c>
      <c r="F5" s="40">
        <v>138</v>
      </c>
    </row>
    <row r="6" spans="1:6" s="37" customFormat="1" ht="15" customHeight="1">
      <c r="A6" s="41" t="s">
        <v>41</v>
      </c>
      <c r="B6" s="42">
        <f aca="true" t="shared" si="0" ref="B6:B33">SUM(C6:F6)</f>
        <v>33643</v>
      </c>
      <c r="C6" s="43">
        <f>C7+C8</f>
        <v>9064</v>
      </c>
      <c r="D6" s="43">
        <f>D7+D8</f>
        <v>5515</v>
      </c>
      <c r="E6" s="43">
        <f>E7+E8</f>
        <v>6284</v>
      </c>
      <c r="F6" s="43">
        <f>F7+F8</f>
        <v>12780</v>
      </c>
    </row>
    <row r="7" spans="1:6" s="37" customFormat="1" ht="15" customHeight="1">
      <c r="A7" s="44" t="s">
        <v>42</v>
      </c>
      <c r="B7" s="45">
        <f t="shared" si="0"/>
        <v>14008</v>
      </c>
      <c r="C7" s="46">
        <v>4093</v>
      </c>
      <c r="D7" s="46">
        <v>1934</v>
      </c>
      <c r="E7" s="46">
        <v>2137</v>
      </c>
      <c r="F7" s="46">
        <v>5844</v>
      </c>
    </row>
    <row r="8" spans="1:6" s="37" customFormat="1" ht="15" customHeight="1">
      <c r="A8" s="44" t="s">
        <v>43</v>
      </c>
      <c r="B8" s="45">
        <f t="shared" si="0"/>
        <v>19635</v>
      </c>
      <c r="C8" s="46">
        <v>4971</v>
      </c>
      <c r="D8" s="46">
        <v>3581</v>
      </c>
      <c r="E8" s="46">
        <v>4147</v>
      </c>
      <c r="F8" s="46">
        <v>6936</v>
      </c>
    </row>
    <row r="9" spans="1:6" s="37" customFormat="1" ht="15" customHeight="1">
      <c r="A9" s="41" t="s">
        <v>44</v>
      </c>
      <c r="B9" s="42">
        <f t="shared" si="0"/>
        <v>6183</v>
      </c>
      <c r="C9" s="43">
        <f>C10+C11</f>
        <v>1805</v>
      </c>
      <c r="D9" s="43">
        <f>D10+D11</f>
        <v>828</v>
      </c>
      <c r="E9" s="43">
        <f>E10+E11</f>
        <v>664</v>
      </c>
      <c r="F9" s="43">
        <f>F10+F11</f>
        <v>2886</v>
      </c>
    </row>
    <row r="10" spans="1:6" s="37" customFormat="1" ht="15" customHeight="1">
      <c r="A10" s="44" t="s">
        <v>45</v>
      </c>
      <c r="B10" s="45">
        <f t="shared" si="0"/>
        <v>1716</v>
      </c>
      <c r="C10" s="46">
        <v>497</v>
      </c>
      <c r="D10" s="46">
        <v>168</v>
      </c>
      <c r="E10" s="46">
        <v>157</v>
      </c>
      <c r="F10" s="46">
        <v>894</v>
      </c>
    </row>
    <row r="11" spans="1:6" s="37" customFormat="1" ht="15" customHeight="1">
      <c r="A11" s="44" t="s">
        <v>46</v>
      </c>
      <c r="B11" s="45">
        <f t="shared" si="0"/>
        <v>4467</v>
      </c>
      <c r="C11" s="46">
        <v>1308</v>
      </c>
      <c r="D11" s="46">
        <v>660</v>
      </c>
      <c r="E11" s="46">
        <v>507</v>
      </c>
      <c r="F11" s="46">
        <v>1992</v>
      </c>
    </row>
    <row r="12" spans="1:6" s="37" customFormat="1" ht="15" customHeight="1">
      <c r="A12" s="41" t="s">
        <v>47</v>
      </c>
      <c r="B12" s="42">
        <f t="shared" si="0"/>
        <v>9967</v>
      </c>
      <c r="C12" s="43">
        <f>C13+C14+C15</f>
        <v>3894</v>
      </c>
      <c r="D12" s="43">
        <f>D13+D14+D15</f>
        <v>1907</v>
      </c>
      <c r="E12" s="43">
        <f>E13+E14+E15</f>
        <v>918</v>
      </c>
      <c r="F12" s="43">
        <f>F13+F14+F15</f>
        <v>3248</v>
      </c>
    </row>
    <row r="13" spans="1:6" s="37" customFormat="1" ht="15" customHeight="1">
      <c r="A13" s="44" t="s">
        <v>48</v>
      </c>
      <c r="B13" s="45">
        <f t="shared" si="0"/>
        <v>3437</v>
      </c>
      <c r="C13" s="46">
        <v>1321</v>
      </c>
      <c r="D13" s="46">
        <v>647</v>
      </c>
      <c r="E13" s="46">
        <v>317</v>
      </c>
      <c r="F13" s="46">
        <v>1152</v>
      </c>
    </row>
    <row r="14" spans="1:6" s="37" customFormat="1" ht="15" customHeight="1">
      <c r="A14" s="44" t="s">
        <v>49</v>
      </c>
      <c r="B14" s="45">
        <f t="shared" si="0"/>
        <v>3356</v>
      </c>
      <c r="C14" s="46">
        <v>1303</v>
      </c>
      <c r="D14" s="46">
        <v>633</v>
      </c>
      <c r="E14" s="46">
        <v>308</v>
      </c>
      <c r="F14" s="46">
        <v>1112</v>
      </c>
    </row>
    <row r="15" spans="1:6" s="37" customFormat="1" ht="15" customHeight="1">
      <c r="A15" s="44" t="s">
        <v>50</v>
      </c>
      <c r="B15" s="45">
        <f t="shared" si="0"/>
        <v>3174</v>
      </c>
      <c r="C15" s="46">
        <v>1270</v>
      </c>
      <c r="D15" s="46">
        <v>627</v>
      </c>
      <c r="E15" s="46">
        <v>293</v>
      </c>
      <c r="F15" s="46">
        <v>984</v>
      </c>
    </row>
    <row r="16" spans="1:6" s="37" customFormat="1" ht="15" customHeight="1">
      <c r="A16" s="41" t="s">
        <v>51</v>
      </c>
      <c r="B16" s="42">
        <f t="shared" si="0"/>
        <v>409635</v>
      </c>
      <c r="C16" s="43">
        <f>C17+C18</f>
        <v>155159</v>
      </c>
      <c r="D16" s="43">
        <f>D17+D18</f>
        <v>74497</v>
      </c>
      <c r="E16" s="43">
        <f>E17+E18</f>
        <v>34507</v>
      </c>
      <c r="F16" s="43">
        <f>F17+F18</f>
        <v>145472</v>
      </c>
    </row>
    <row r="17" spans="1:6" s="37" customFormat="1" ht="15" customHeight="1">
      <c r="A17" s="44" t="s">
        <v>45</v>
      </c>
      <c r="B17" s="45">
        <f t="shared" si="0"/>
        <v>204111</v>
      </c>
      <c r="C17" s="46">
        <f aca="true" t="shared" si="1" ref="C17:F18">C20+C23+C26+C29</f>
        <v>78011</v>
      </c>
      <c r="D17" s="46">
        <f t="shared" si="1"/>
        <v>36683</v>
      </c>
      <c r="E17" s="46">
        <f t="shared" si="1"/>
        <v>16505</v>
      </c>
      <c r="F17" s="46">
        <f t="shared" si="1"/>
        <v>72912</v>
      </c>
    </row>
    <row r="18" spans="1:6" s="37" customFormat="1" ht="15" customHeight="1">
      <c r="A18" s="44" t="s">
        <v>46</v>
      </c>
      <c r="B18" s="45">
        <f t="shared" si="0"/>
        <v>205524</v>
      </c>
      <c r="C18" s="46">
        <f t="shared" si="1"/>
        <v>77148</v>
      </c>
      <c r="D18" s="46">
        <f t="shared" si="1"/>
        <v>37814</v>
      </c>
      <c r="E18" s="46">
        <f t="shared" si="1"/>
        <v>18002</v>
      </c>
      <c r="F18" s="46">
        <f t="shared" si="1"/>
        <v>72560</v>
      </c>
    </row>
    <row r="19" spans="1:6" s="37" customFormat="1" ht="15" customHeight="1">
      <c r="A19" s="48" t="s">
        <v>52</v>
      </c>
      <c r="B19" s="49">
        <f t="shared" si="0"/>
        <v>144120</v>
      </c>
      <c r="C19" s="50">
        <f>C20+C21</f>
        <v>52224</v>
      </c>
      <c r="D19" s="50">
        <f>D20+D21</f>
        <v>25212</v>
      </c>
      <c r="E19" s="50">
        <f>E20+E21</f>
        <v>12216</v>
      </c>
      <c r="F19" s="50">
        <f>F20+F21</f>
        <v>54468</v>
      </c>
    </row>
    <row r="20" spans="1:6" s="37" customFormat="1" ht="15" customHeight="1">
      <c r="A20" s="44" t="s">
        <v>45</v>
      </c>
      <c r="B20" s="45">
        <f t="shared" si="0"/>
        <v>72238</v>
      </c>
      <c r="C20" s="46">
        <v>26126</v>
      </c>
      <c r="D20" s="46">
        <v>12430</v>
      </c>
      <c r="E20" s="46">
        <v>5896</v>
      </c>
      <c r="F20" s="46">
        <v>27786</v>
      </c>
    </row>
    <row r="21" spans="1:6" s="37" customFormat="1" ht="15" customHeight="1">
      <c r="A21" s="44" t="s">
        <v>46</v>
      </c>
      <c r="B21" s="45">
        <f t="shared" si="0"/>
        <v>71882</v>
      </c>
      <c r="C21" s="46">
        <v>26098</v>
      </c>
      <c r="D21" s="46">
        <v>12782</v>
      </c>
      <c r="E21" s="46">
        <v>6320</v>
      </c>
      <c r="F21" s="46">
        <v>26682</v>
      </c>
    </row>
    <row r="22" spans="1:6" s="37" customFormat="1" ht="15" customHeight="1">
      <c r="A22" s="48" t="s">
        <v>155</v>
      </c>
      <c r="B22" s="49">
        <f t="shared" si="0"/>
        <v>137243</v>
      </c>
      <c r="C22" s="50">
        <f>C23+C24</f>
        <v>51731</v>
      </c>
      <c r="D22" s="50">
        <f>D23+D24</f>
        <v>24643</v>
      </c>
      <c r="E22" s="50">
        <f>E23+E24</f>
        <v>11520</v>
      </c>
      <c r="F22" s="50">
        <f>F23+F24</f>
        <v>49349</v>
      </c>
    </row>
    <row r="23" spans="1:6" s="37" customFormat="1" ht="15" customHeight="1">
      <c r="A23" s="44" t="s">
        <v>45</v>
      </c>
      <c r="B23" s="45">
        <f t="shared" si="0"/>
        <v>67911</v>
      </c>
      <c r="C23" s="46">
        <v>25871</v>
      </c>
      <c r="D23" s="46">
        <v>12091</v>
      </c>
      <c r="E23" s="46">
        <v>5485</v>
      </c>
      <c r="F23" s="46">
        <v>24464</v>
      </c>
    </row>
    <row r="24" spans="1:6" s="37" customFormat="1" ht="15" customHeight="1">
      <c r="A24" s="44" t="s">
        <v>46</v>
      </c>
      <c r="B24" s="45">
        <f t="shared" si="0"/>
        <v>69332</v>
      </c>
      <c r="C24" s="46">
        <v>25860</v>
      </c>
      <c r="D24" s="46">
        <v>12552</v>
      </c>
      <c r="E24" s="46">
        <v>6035</v>
      </c>
      <c r="F24" s="46">
        <v>24885</v>
      </c>
    </row>
    <row r="25" spans="1:6" s="37" customFormat="1" ht="15" customHeight="1">
      <c r="A25" s="48" t="s">
        <v>156</v>
      </c>
      <c r="B25" s="49">
        <f t="shared" si="0"/>
        <v>127050</v>
      </c>
      <c r="C25" s="50">
        <f>C26+C27</f>
        <v>50490</v>
      </c>
      <c r="D25" s="50">
        <f>D26+D27</f>
        <v>24294</v>
      </c>
      <c r="E25" s="50">
        <f>E26+E27</f>
        <v>10743</v>
      </c>
      <c r="F25" s="50">
        <f>F26+F27</f>
        <v>41523</v>
      </c>
    </row>
    <row r="26" spans="1:6" s="37" customFormat="1" ht="15" customHeight="1">
      <c r="A26" s="44" t="s">
        <v>45</v>
      </c>
      <c r="B26" s="45">
        <f t="shared" si="0"/>
        <v>62974</v>
      </c>
      <c r="C26" s="46">
        <v>25425</v>
      </c>
      <c r="D26" s="46">
        <v>11887</v>
      </c>
      <c r="E26" s="46">
        <v>5105</v>
      </c>
      <c r="F26" s="46">
        <v>20557</v>
      </c>
    </row>
    <row r="27" spans="1:6" s="37" customFormat="1" ht="15" customHeight="1">
      <c r="A27" s="44" t="s">
        <v>46</v>
      </c>
      <c r="B27" s="45">
        <f t="shared" si="0"/>
        <v>64076</v>
      </c>
      <c r="C27" s="46">
        <v>25065</v>
      </c>
      <c r="D27" s="46">
        <v>12407</v>
      </c>
      <c r="E27" s="46">
        <v>5638</v>
      </c>
      <c r="F27" s="46">
        <v>20966</v>
      </c>
    </row>
    <row r="28" spans="1:6" s="37" customFormat="1" ht="15" customHeight="1">
      <c r="A28" s="48" t="s">
        <v>82</v>
      </c>
      <c r="B28" s="49">
        <f t="shared" si="0"/>
        <v>1222</v>
      </c>
      <c r="C28" s="50">
        <f>C29+C30</f>
        <v>714</v>
      </c>
      <c r="D28" s="50">
        <f>D29+D30</f>
        <v>348</v>
      </c>
      <c r="E28" s="50">
        <f>E29+E30</f>
        <v>28</v>
      </c>
      <c r="F28" s="50">
        <f>F29+F30</f>
        <v>132</v>
      </c>
    </row>
    <row r="29" spans="1:6" s="37" customFormat="1" ht="15" customHeight="1">
      <c r="A29" s="44" t="s">
        <v>45</v>
      </c>
      <c r="B29" s="45">
        <f t="shared" si="0"/>
        <v>988</v>
      </c>
      <c r="C29" s="46">
        <v>589</v>
      </c>
      <c r="D29" s="46">
        <v>275</v>
      </c>
      <c r="E29" s="46">
        <v>19</v>
      </c>
      <c r="F29" s="46">
        <v>105</v>
      </c>
    </row>
    <row r="30" spans="1:6" s="37" customFormat="1" ht="15" customHeight="1">
      <c r="A30" s="44" t="s">
        <v>46</v>
      </c>
      <c r="B30" s="45">
        <f t="shared" si="0"/>
        <v>234</v>
      </c>
      <c r="C30" s="46">
        <v>125</v>
      </c>
      <c r="D30" s="46">
        <v>73</v>
      </c>
      <c r="E30" s="46">
        <v>9</v>
      </c>
      <c r="F30" s="46">
        <v>27</v>
      </c>
    </row>
    <row r="31" spans="1:6" s="37" customFormat="1" ht="31.5" customHeight="1">
      <c r="A31" s="51" t="s">
        <v>53</v>
      </c>
      <c r="B31" s="42">
        <f t="shared" si="0"/>
        <v>119285</v>
      </c>
      <c r="C31" s="43">
        <f>C32+C33</f>
        <v>48345</v>
      </c>
      <c r="D31" s="43">
        <f>D32+D33</f>
        <v>22726</v>
      </c>
      <c r="E31" s="43">
        <f>E32+E33</f>
        <v>9934</v>
      </c>
      <c r="F31" s="43">
        <f>F32+F33</f>
        <v>38280</v>
      </c>
    </row>
    <row r="32" spans="1:6" s="37" customFormat="1" ht="15" customHeight="1">
      <c r="A32" s="44" t="s">
        <v>45</v>
      </c>
      <c r="B32" s="45">
        <f t="shared" si="0"/>
        <v>58332</v>
      </c>
      <c r="C32" s="46">
        <v>24156</v>
      </c>
      <c r="D32" s="46">
        <v>10914</v>
      </c>
      <c r="E32" s="46">
        <v>4593</v>
      </c>
      <c r="F32" s="46">
        <v>18669</v>
      </c>
    </row>
    <row r="33" spans="1:6" s="37" customFormat="1" ht="15" customHeight="1">
      <c r="A33" s="52" t="s">
        <v>46</v>
      </c>
      <c r="B33" s="53">
        <f t="shared" si="0"/>
        <v>60953</v>
      </c>
      <c r="C33" s="54">
        <v>24189</v>
      </c>
      <c r="D33" s="54">
        <v>11812</v>
      </c>
      <c r="E33" s="54">
        <v>5341</v>
      </c>
      <c r="F33" s="54">
        <v>19611</v>
      </c>
    </row>
    <row r="34" s="37" customFormat="1" ht="15">
      <c r="A34" s="55"/>
    </row>
    <row r="35" s="37" customFormat="1" ht="15">
      <c r="A35" s="55"/>
    </row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375" style="2" customWidth="1"/>
    <col min="3" max="3" width="7.625" style="2" customWidth="1"/>
    <col min="4" max="4" width="6.75390625" style="2" customWidth="1"/>
    <col min="5" max="5" width="9.125" style="2" customWidth="1"/>
    <col min="6" max="6" width="6.125" style="2" customWidth="1"/>
    <col min="7" max="7" width="9.125" style="2" customWidth="1"/>
    <col min="8" max="8" width="6.375" style="2" customWidth="1"/>
    <col min="9" max="9" width="9.125" style="2" customWidth="1"/>
    <col min="10" max="10" width="6.75390625" style="2" customWidth="1"/>
    <col min="11" max="11" width="9.125" style="2" customWidth="1"/>
    <col min="12" max="12" width="7.875" style="2" customWidth="1"/>
    <col min="13" max="13" width="9.125" style="2" customWidth="1"/>
    <col min="14" max="14" width="6.50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93</v>
      </c>
      <c r="B3" s="87"/>
      <c r="C3" s="87"/>
      <c r="D3" s="87"/>
      <c r="E3" s="87"/>
      <c r="F3" s="87"/>
      <c r="G3" s="87"/>
      <c r="H3" s="89" t="str">
        <f>"SY"&amp;A3+1911&amp;"-"&amp;A3+1912</f>
        <v>SY2004-2005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1</v>
      </c>
      <c r="F4" s="91"/>
      <c r="G4" s="90" t="s">
        <v>93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312</v>
      </c>
      <c r="D6" s="62">
        <f t="shared" si="0"/>
        <v>174</v>
      </c>
      <c r="E6" s="62">
        <f t="shared" si="0"/>
        <v>33643</v>
      </c>
      <c r="F6" s="62">
        <f t="shared" si="0"/>
        <v>20863</v>
      </c>
      <c r="G6" s="62">
        <f t="shared" si="0"/>
        <v>6183</v>
      </c>
      <c r="H6" s="62">
        <f t="shared" si="0"/>
        <v>3297</v>
      </c>
      <c r="I6" s="62">
        <f t="shared" si="0"/>
        <v>9967</v>
      </c>
      <c r="J6" s="62">
        <f t="shared" si="0"/>
        <v>6719</v>
      </c>
      <c r="K6" s="62">
        <f t="shared" si="0"/>
        <v>409635</v>
      </c>
      <c r="L6" s="62">
        <f t="shared" si="0"/>
        <v>264163</v>
      </c>
      <c r="M6" s="62">
        <f t="shared" si="0"/>
        <v>119285</v>
      </c>
      <c r="N6" s="62">
        <f t="shared" si="0"/>
        <v>81005</v>
      </c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310</v>
      </c>
      <c r="D7" s="62">
        <f t="shared" si="1"/>
        <v>172</v>
      </c>
      <c r="E7" s="62">
        <f t="shared" si="1"/>
        <v>33536</v>
      </c>
      <c r="F7" s="62">
        <f t="shared" si="1"/>
        <v>20756</v>
      </c>
      <c r="G7" s="62">
        <f t="shared" si="1"/>
        <v>6152</v>
      </c>
      <c r="H7" s="62">
        <f t="shared" si="1"/>
        <v>3266</v>
      </c>
      <c r="I7" s="62">
        <f t="shared" si="1"/>
        <v>9925</v>
      </c>
      <c r="J7" s="62">
        <f t="shared" si="1"/>
        <v>6677</v>
      </c>
      <c r="K7" s="62">
        <f t="shared" si="1"/>
        <v>408226</v>
      </c>
      <c r="L7" s="62">
        <f t="shared" si="1"/>
        <v>262754</v>
      </c>
      <c r="M7" s="62">
        <f t="shared" si="1"/>
        <v>118862</v>
      </c>
      <c r="N7" s="62">
        <f t="shared" si="1"/>
        <v>80582</v>
      </c>
    </row>
    <row r="8" spans="1:14" s="56" customFormat="1" ht="15" customHeight="1">
      <c r="A8" s="65" t="s">
        <v>9</v>
      </c>
      <c r="B8" s="66" t="s">
        <v>165</v>
      </c>
      <c r="C8" s="67">
        <v>49</v>
      </c>
      <c r="D8" s="67">
        <v>27</v>
      </c>
      <c r="E8" s="67">
        <v>5859</v>
      </c>
      <c r="F8" s="67">
        <v>4133</v>
      </c>
      <c r="G8" s="67">
        <v>1084</v>
      </c>
      <c r="H8" s="67">
        <v>665</v>
      </c>
      <c r="I8" s="67">
        <v>1891</v>
      </c>
      <c r="J8" s="67">
        <v>1416</v>
      </c>
      <c r="K8" s="67">
        <v>78073</v>
      </c>
      <c r="L8" s="67">
        <v>55976</v>
      </c>
      <c r="M8" s="67">
        <v>22771</v>
      </c>
      <c r="N8" s="67">
        <v>16874</v>
      </c>
    </row>
    <row r="9" spans="1:14" s="56" customFormat="1" ht="15" customHeight="1">
      <c r="A9" s="65" t="s">
        <v>10</v>
      </c>
      <c r="B9" s="66" t="s">
        <v>171</v>
      </c>
      <c r="C9" s="67">
        <v>20</v>
      </c>
      <c r="D9" s="67">
        <v>15</v>
      </c>
      <c r="E9" s="67">
        <v>2243</v>
      </c>
      <c r="F9" s="67">
        <v>1751</v>
      </c>
      <c r="G9" s="67">
        <v>386</v>
      </c>
      <c r="H9" s="67">
        <v>237</v>
      </c>
      <c r="I9" s="67">
        <v>831</v>
      </c>
      <c r="J9" s="67">
        <v>610</v>
      </c>
      <c r="K9" s="67">
        <v>34090</v>
      </c>
      <c r="L9" s="67">
        <v>23273</v>
      </c>
      <c r="M9" s="67">
        <v>9805</v>
      </c>
      <c r="N9" s="67">
        <v>7365</v>
      </c>
    </row>
    <row r="10" spans="1:14" s="56" customFormat="1" ht="15" customHeight="1">
      <c r="A10" s="65" t="s">
        <v>11</v>
      </c>
      <c r="B10" s="66" t="s">
        <v>234</v>
      </c>
      <c r="C10" s="67">
        <v>37</v>
      </c>
      <c r="D10" s="67">
        <v>21</v>
      </c>
      <c r="E10" s="67">
        <v>4799</v>
      </c>
      <c r="F10" s="67">
        <v>3201</v>
      </c>
      <c r="G10" s="67">
        <v>730</v>
      </c>
      <c r="H10" s="67">
        <v>402</v>
      </c>
      <c r="I10" s="67">
        <v>1100</v>
      </c>
      <c r="J10" s="67">
        <v>703</v>
      </c>
      <c r="K10" s="67">
        <v>45326</v>
      </c>
      <c r="L10" s="67">
        <v>27940</v>
      </c>
      <c r="M10" s="67">
        <v>14029</v>
      </c>
      <c r="N10" s="67">
        <v>8787</v>
      </c>
    </row>
    <row r="11" spans="1:14" s="56" customFormat="1" ht="15" customHeight="1">
      <c r="A11" s="65" t="s">
        <v>12</v>
      </c>
      <c r="B11" s="66" t="s">
        <v>173</v>
      </c>
      <c r="C11" s="67">
        <v>6</v>
      </c>
      <c r="D11" s="67">
        <v>4</v>
      </c>
      <c r="E11" s="67">
        <v>458</v>
      </c>
      <c r="F11" s="67">
        <v>338</v>
      </c>
      <c r="G11" s="67">
        <v>115</v>
      </c>
      <c r="H11" s="67">
        <v>70</v>
      </c>
      <c r="I11" s="67">
        <v>198</v>
      </c>
      <c r="J11" s="67">
        <v>168</v>
      </c>
      <c r="K11" s="67">
        <v>8104</v>
      </c>
      <c r="L11" s="67">
        <v>6881</v>
      </c>
      <c r="M11" s="67">
        <v>2241</v>
      </c>
      <c r="N11" s="67">
        <v>1962</v>
      </c>
    </row>
    <row r="12" spans="1:14" s="56" customFormat="1" ht="15" customHeight="1">
      <c r="A12" s="65" t="s">
        <v>13</v>
      </c>
      <c r="B12" s="66" t="s">
        <v>175</v>
      </c>
      <c r="C12" s="67">
        <v>22</v>
      </c>
      <c r="D12" s="67">
        <v>9</v>
      </c>
      <c r="E12" s="67">
        <v>2747</v>
      </c>
      <c r="F12" s="67">
        <v>1264</v>
      </c>
      <c r="G12" s="67">
        <v>478</v>
      </c>
      <c r="H12" s="67">
        <v>177</v>
      </c>
      <c r="I12" s="67">
        <v>770</v>
      </c>
      <c r="J12" s="67">
        <v>465</v>
      </c>
      <c r="K12" s="67">
        <v>33618</v>
      </c>
      <c r="L12" s="67">
        <v>19797</v>
      </c>
      <c r="M12" s="67">
        <v>9545</v>
      </c>
      <c r="N12" s="67">
        <v>6175</v>
      </c>
    </row>
    <row r="13" spans="1:14" s="56" customFormat="1" ht="15" customHeight="1">
      <c r="A13" s="65" t="s">
        <v>14</v>
      </c>
      <c r="B13" s="66" t="s">
        <v>177</v>
      </c>
      <c r="C13" s="67">
        <v>8</v>
      </c>
      <c r="D13" s="67">
        <v>4</v>
      </c>
      <c r="E13" s="67">
        <v>751</v>
      </c>
      <c r="F13" s="67">
        <v>454</v>
      </c>
      <c r="G13" s="67">
        <v>146</v>
      </c>
      <c r="H13" s="67">
        <v>75</v>
      </c>
      <c r="I13" s="67">
        <v>166</v>
      </c>
      <c r="J13" s="67">
        <v>120</v>
      </c>
      <c r="K13" s="67">
        <v>6675</v>
      </c>
      <c r="L13" s="67">
        <v>4791</v>
      </c>
      <c r="M13" s="67">
        <v>1860</v>
      </c>
      <c r="N13" s="67">
        <v>1579</v>
      </c>
    </row>
    <row r="14" spans="1:14" s="56" customFormat="1" ht="15" customHeight="1">
      <c r="A14" s="65" t="s">
        <v>15</v>
      </c>
      <c r="B14" s="66" t="s">
        <v>179</v>
      </c>
      <c r="C14" s="67">
        <v>9</v>
      </c>
      <c r="D14" s="67">
        <v>6</v>
      </c>
      <c r="E14" s="67">
        <v>947</v>
      </c>
      <c r="F14" s="67">
        <v>643</v>
      </c>
      <c r="G14" s="67">
        <v>166</v>
      </c>
      <c r="H14" s="67">
        <v>100</v>
      </c>
      <c r="I14" s="67">
        <v>224</v>
      </c>
      <c r="J14" s="67">
        <v>168</v>
      </c>
      <c r="K14" s="67">
        <v>9083</v>
      </c>
      <c r="L14" s="67">
        <v>6577</v>
      </c>
      <c r="M14" s="67">
        <v>2609</v>
      </c>
      <c r="N14" s="67">
        <v>1968</v>
      </c>
    </row>
    <row r="15" spans="1:14" s="56" customFormat="1" ht="15" customHeight="1">
      <c r="A15" s="65" t="s">
        <v>16</v>
      </c>
      <c r="B15" s="66" t="s">
        <v>236</v>
      </c>
      <c r="C15" s="67">
        <v>22</v>
      </c>
      <c r="D15" s="67">
        <v>9</v>
      </c>
      <c r="E15" s="67">
        <v>2601</v>
      </c>
      <c r="F15" s="67">
        <v>916</v>
      </c>
      <c r="G15" s="67">
        <v>519</v>
      </c>
      <c r="H15" s="67">
        <v>165</v>
      </c>
      <c r="I15" s="67">
        <v>626</v>
      </c>
      <c r="J15" s="67">
        <v>265</v>
      </c>
      <c r="K15" s="67">
        <v>27172</v>
      </c>
      <c r="L15" s="67">
        <v>10485</v>
      </c>
      <c r="M15" s="67">
        <v>7529</v>
      </c>
      <c r="N15" s="67">
        <v>2926</v>
      </c>
    </row>
    <row r="16" spans="1:14" s="56" customFormat="1" ht="15" customHeight="1">
      <c r="A16" s="65" t="s">
        <v>17</v>
      </c>
      <c r="B16" s="66" t="s">
        <v>181</v>
      </c>
      <c r="C16" s="67">
        <v>9</v>
      </c>
      <c r="D16" s="67">
        <v>6</v>
      </c>
      <c r="E16" s="67">
        <v>967</v>
      </c>
      <c r="F16" s="67">
        <v>675</v>
      </c>
      <c r="G16" s="67">
        <v>188</v>
      </c>
      <c r="H16" s="67">
        <v>124</v>
      </c>
      <c r="I16" s="67">
        <v>381</v>
      </c>
      <c r="J16" s="67">
        <v>263</v>
      </c>
      <c r="K16" s="67">
        <v>16492</v>
      </c>
      <c r="L16" s="67">
        <v>10867</v>
      </c>
      <c r="M16" s="67">
        <v>5228</v>
      </c>
      <c r="N16" s="67">
        <v>3235</v>
      </c>
    </row>
    <row r="17" spans="1:14" s="56" customFormat="1" ht="15" customHeight="1">
      <c r="A17" s="65" t="s">
        <v>18</v>
      </c>
      <c r="B17" s="66" t="s">
        <v>183</v>
      </c>
      <c r="C17" s="67">
        <v>6</v>
      </c>
      <c r="D17" s="67">
        <v>5</v>
      </c>
      <c r="E17" s="67">
        <v>536</v>
      </c>
      <c r="F17" s="67">
        <v>498</v>
      </c>
      <c r="G17" s="67">
        <v>110</v>
      </c>
      <c r="H17" s="67">
        <v>104</v>
      </c>
      <c r="I17" s="67">
        <v>183</v>
      </c>
      <c r="J17" s="67">
        <v>165</v>
      </c>
      <c r="K17" s="67">
        <v>6609</v>
      </c>
      <c r="L17" s="67">
        <v>6044</v>
      </c>
      <c r="M17" s="67">
        <v>1969</v>
      </c>
      <c r="N17" s="67">
        <v>1867</v>
      </c>
    </row>
    <row r="18" spans="1:14" s="56" customFormat="1" ht="15" customHeight="1">
      <c r="A18" s="65" t="s">
        <v>19</v>
      </c>
      <c r="B18" s="66" t="s">
        <v>185</v>
      </c>
      <c r="C18" s="67">
        <v>12</v>
      </c>
      <c r="D18" s="67">
        <v>5</v>
      </c>
      <c r="E18" s="67">
        <v>877</v>
      </c>
      <c r="F18" s="67">
        <v>492</v>
      </c>
      <c r="G18" s="67">
        <v>195</v>
      </c>
      <c r="H18" s="67">
        <v>83</v>
      </c>
      <c r="I18" s="67">
        <v>254</v>
      </c>
      <c r="J18" s="67">
        <v>148</v>
      </c>
      <c r="K18" s="67">
        <v>10386</v>
      </c>
      <c r="L18" s="67">
        <v>5909</v>
      </c>
      <c r="M18" s="67">
        <v>3047</v>
      </c>
      <c r="N18" s="67">
        <v>1799</v>
      </c>
    </row>
    <row r="19" spans="1:14" s="56" customFormat="1" ht="15" customHeight="1">
      <c r="A19" s="65" t="s">
        <v>20</v>
      </c>
      <c r="B19" s="66" t="s">
        <v>187</v>
      </c>
      <c r="C19" s="67">
        <v>4</v>
      </c>
      <c r="D19" s="67">
        <v>1</v>
      </c>
      <c r="E19" s="67">
        <v>347</v>
      </c>
      <c r="F19" s="67">
        <v>96</v>
      </c>
      <c r="G19" s="67">
        <v>87</v>
      </c>
      <c r="H19" s="67">
        <v>26</v>
      </c>
      <c r="I19" s="67">
        <v>57</v>
      </c>
      <c r="J19" s="67">
        <v>15</v>
      </c>
      <c r="K19" s="67">
        <v>2281</v>
      </c>
      <c r="L19" s="67">
        <v>571</v>
      </c>
      <c r="M19" s="67">
        <v>684</v>
      </c>
      <c r="N19" s="67">
        <v>192</v>
      </c>
    </row>
    <row r="20" spans="1:14" s="56" customFormat="1" ht="15" customHeight="1">
      <c r="A20" s="65" t="s">
        <v>21</v>
      </c>
      <c r="B20" s="66" t="s">
        <v>238</v>
      </c>
      <c r="C20" s="67">
        <v>16</v>
      </c>
      <c r="D20" s="67">
        <v>8</v>
      </c>
      <c r="E20" s="67">
        <v>1429</v>
      </c>
      <c r="F20" s="67">
        <v>793</v>
      </c>
      <c r="G20" s="67">
        <v>261</v>
      </c>
      <c r="H20" s="67">
        <v>154</v>
      </c>
      <c r="I20" s="67">
        <v>483</v>
      </c>
      <c r="J20" s="67">
        <v>296</v>
      </c>
      <c r="K20" s="67">
        <v>19515</v>
      </c>
      <c r="L20" s="67">
        <v>11153</v>
      </c>
      <c r="M20" s="67">
        <v>5563</v>
      </c>
      <c r="N20" s="67">
        <v>3135</v>
      </c>
    </row>
    <row r="21" spans="1:14" s="56" customFormat="1" ht="15" customHeight="1">
      <c r="A21" s="65" t="s">
        <v>22</v>
      </c>
      <c r="B21" s="66" t="s">
        <v>240</v>
      </c>
      <c r="C21" s="67">
        <v>13</v>
      </c>
      <c r="D21" s="67">
        <v>10</v>
      </c>
      <c r="E21" s="67">
        <v>1282</v>
      </c>
      <c r="F21" s="67">
        <v>1136</v>
      </c>
      <c r="G21" s="67">
        <v>193</v>
      </c>
      <c r="H21" s="67">
        <v>148</v>
      </c>
      <c r="I21" s="67">
        <v>404</v>
      </c>
      <c r="J21" s="67">
        <v>285</v>
      </c>
      <c r="K21" s="67">
        <v>15063</v>
      </c>
      <c r="L21" s="67">
        <v>10414</v>
      </c>
      <c r="M21" s="67">
        <v>4243</v>
      </c>
      <c r="N21" s="67">
        <v>3356</v>
      </c>
    </row>
    <row r="22" spans="1:14" s="56" customFormat="1" ht="15" customHeight="1">
      <c r="A22" s="65" t="s">
        <v>23</v>
      </c>
      <c r="B22" s="66" t="s">
        <v>189</v>
      </c>
      <c r="C22" s="67">
        <v>11</v>
      </c>
      <c r="D22" s="67">
        <v>7</v>
      </c>
      <c r="E22" s="67">
        <v>845</v>
      </c>
      <c r="F22" s="67">
        <v>630</v>
      </c>
      <c r="G22" s="67">
        <v>143</v>
      </c>
      <c r="H22" s="67">
        <v>95</v>
      </c>
      <c r="I22" s="67">
        <v>292</v>
      </c>
      <c r="J22" s="67">
        <v>245</v>
      </c>
      <c r="K22" s="67">
        <v>11351</v>
      </c>
      <c r="L22" s="67">
        <v>9425</v>
      </c>
      <c r="M22" s="67">
        <v>3278</v>
      </c>
      <c r="N22" s="67">
        <v>2804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243</v>
      </c>
      <c r="F23" s="67">
        <v>225</v>
      </c>
      <c r="G23" s="67">
        <v>63</v>
      </c>
      <c r="H23" s="67">
        <v>58</v>
      </c>
      <c r="I23" s="67">
        <v>148</v>
      </c>
      <c r="J23" s="67">
        <v>141</v>
      </c>
      <c r="K23" s="67">
        <v>4671</v>
      </c>
      <c r="L23" s="67">
        <v>4463</v>
      </c>
      <c r="M23" s="67">
        <v>1417</v>
      </c>
      <c r="N23" s="67">
        <v>1390</v>
      </c>
    </row>
    <row r="24" spans="1:14" s="56" customFormat="1" ht="15" customHeight="1">
      <c r="A24" s="65" t="s">
        <v>25</v>
      </c>
      <c r="B24" s="66" t="s">
        <v>193</v>
      </c>
      <c r="C24" s="67">
        <v>7</v>
      </c>
      <c r="D24" s="67">
        <v>4</v>
      </c>
      <c r="E24" s="67">
        <v>508</v>
      </c>
      <c r="F24" s="67">
        <v>265</v>
      </c>
      <c r="G24" s="67">
        <v>122</v>
      </c>
      <c r="H24" s="67">
        <v>59</v>
      </c>
      <c r="I24" s="67">
        <v>182</v>
      </c>
      <c r="J24" s="67">
        <v>109</v>
      </c>
      <c r="K24" s="67">
        <v>6919</v>
      </c>
      <c r="L24" s="67">
        <v>3876</v>
      </c>
      <c r="M24" s="67">
        <v>1679</v>
      </c>
      <c r="N24" s="67">
        <v>1204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108</v>
      </c>
      <c r="F25" s="67">
        <v>108</v>
      </c>
      <c r="G25" s="67">
        <v>21</v>
      </c>
      <c r="H25" s="67">
        <v>21</v>
      </c>
      <c r="I25" s="67">
        <v>39</v>
      </c>
      <c r="J25" s="67">
        <v>39</v>
      </c>
      <c r="K25" s="67">
        <v>1268</v>
      </c>
      <c r="L25" s="67">
        <v>1268</v>
      </c>
      <c r="M25" s="67">
        <v>397</v>
      </c>
      <c r="N25" s="67">
        <v>397</v>
      </c>
    </row>
    <row r="26" spans="1:14" s="56" customFormat="1" ht="15" customHeight="1">
      <c r="A26" s="65" t="s">
        <v>27</v>
      </c>
      <c r="B26" s="66" t="s">
        <v>197</v>
      </c>
      <c r="C26" s="67">
        <v>7</v>
      </c>
      <c r="D26" s="67">
        <v>5</v>
      </c>
      <c r="E26" s="67">
        <v>756</v>
      </c>
      <c r="F26" s="67">
        <v>520</v>
      </c>
      <c r="G26" s="67">
        <v>138</v>
      </c>
      <c r="H26" s="67">
        <v>82</v>
      </c>
      <c r="I26" s="67">
        <v>204</v>
      </c>
      <c r="J26" s="67">
        <v>177</v>
      </c>
      <c r="K26" s="67">
        <v>7680</v>
      </c>
      <c r="L26" s="67">
        <v>6643</v>
      </c>
      <c r="M26" s="67">
        <v>2205</v>
      </c>
      <c r="N26" s="67">
        <v>1918</v>
      </c>
    </row>
    <row r="27" spans="1:14" s="56" customFormat="1" ht="15" customHeight="1">
      <c r="A27" s="65" t="s">
        <v>28</v>
      </c>
      <c r="B27" s="66" t="s">
        <v>199</v>
      </c>
      <c r="C27" s="67">
        <v>10</v>
      </c>
      <c r="D27" s="67">
        <v>6</v>
      </c>
      <c r="E27" s="67">
        <v>1061</v>
      </c>
      <c r="F27" s="67">
        <v>672</v>
      </c>
      <c r="G27" s="67">
        <v>204</v>
      </c>
      <c r="H27" s="67">
        <v>116</v>
      </c>
      <c r="I27" s="67">
        <v>280</v>
      </c>
      <c r="J27" s="67">
        <v>192</v>
      </c>
      <c r="K27" s="67">
        <v>11578</v>
      </c>
      <c r="L27" s="67">
        <v>7661</v>
      </c>
      <c r="M27" s="67">
        <v>2939</v>
      </c>
      <c r="N27" s="67">
        <v>2282</v>
      </c>
    </row>
    <row r="28" spans="1:14" s="56" customFormat="1" ht="15" customHeight="1">
      <c r="A28" s="65" t="s">
        <v>29</v>
      </c>
      <c r="B28" s="66" t="s">
        <v>167</v>
      </c>
      <c r="C28" s="67">
        <v>14</v>
      </c>
      <c r="D28" s="67">
        <v>7</v>
      </c>
      <c r="E28" s="67">
        <v>2007</v>
      </c>
      <c r="F28" s="67">
        <v>1058</v>
      </c>
      <c r="G28" s="67">
        <v>334</v>
      </c>
      <c r="H28" s="67">
        <v>143</v>
      </c>
      <c r="I28" s="67">
        <v>528</v>
      </c>
      <c r="J28" s="67">
        <v>329</v>
      </c>
      <c r="K28" s="67">
        <v>23517</v>
      </c>
      <c r="L28" s="67">
        <v>13962</v>
      </c>
      <c r="M28" s="67">
        <v>7555</v>
      </c>
      <c r="N28" s="67">
        <v>4653</v>
      </c>
    </row>
    <row r="29" spans="1:14" s="56" customFormat="1" ht="15" customHeight="1">
      <c r="A29" s="65" t="s">
        <v>30</v>
      </c>
      <c r="B29" s="66" t="s">
        <v>201</v>
      </c>
      <c r="C29" s="67">
        <v>8</v>
      </c>
      <c r="D29" s="67">
        <v>2</v>
      </c>
      <c r="E29" s="67">
        <v>641</v>
      </c>
      <c r="F29" s="67">
        <v>272</v>
      </c>
      <c r="G29" s="67">
        <v>141</v>
      </c>
      <c r="H29" s="67">
        <v>51</v>
      </c>
      <c r="I29" s="67">
        <v>236</v>
      </c>
      <c r="J29" s="67">
        <v>143</v>
      </c>
      <c r="K29" s="67">
        <v>9931</v>
      </c>
      <c r="L29" s="67">
        <v>5720</v>
      </c>
      <c r="M29" s="67">
        <v>2985</v>
      </c>
      <c r="N29" s="67">
        <v>1725</v>
      </c>
    </row>
    <row r="30" spans="1:14" s="56" customFormat="1" ht="15" customHeight="1">
      <c r="A30" s="65" t="s">
        <v>31</v>
      </c>
      <c r="B30" s="66" t="s">
        <v>169</v>
      </c>
      <c r="C30" s="67">
        <v>14</v>
      </c>
      <c r="D30" s="67">
        <v>6</v>
      </c>
      <c r="E30" s="67">
        <v>1524</v>
      </c>
      <c r="F30" s="67">
        <v>616</v>
      </c>
      <c r="G30" s="67">
        <v>328</v>
      </c>
      <c r="H30" s="67">
        <v>111</v>
      </c>
      <c r="I30" s="67">
        <v>448</v>
      </c>
      <c r="J30" s="67">
        <v>215</v>
      </c>
      <c r="K30" s="67">
        <v>18824</v>
      </c>
      <c r="L30" s="67">
        <v>9058</v>
      </c>
      <c r="M30" s="67">
        <v>5284</v>
      </c>
      <c r="N30" s="67">
        <v>2989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107</v>
      </c>
      <c r="F31" s="62">
        <f t="shared" si="2"/>
        <v>107</v>
      </c>
      <c r="G31" s="62">
        <f t="shared" si="2"/>
        <v>31</v>
      </c>
      <c r="H31" s="62">
        <f t="shared" si="2"/>
        <v>31</v>
      </c>
      <c r="I31" s="62">
        <f t="shared" si="2"/>
        <v>42</v>
      </c>
      <c r="J31" s="62">
        <f t="shared" si="2"/>
        <v>42</v>
      </c>
      <c r="K31" s="62">
        <f t="shared" si="2"/>
        <v>1409</v>
      </c>
      <c r="L31" s="62">
        <f t="shared" si="2"/>
        <v>1409</v>
      </c>
      <c r="M31" s="62">
        <f t="shared" si="2"/>
        <v>423</v>
      </c>
      <c r="N31" s="62">
        <f t="shared" si="2"/>
        <v>423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76</v>
      </c>
      <c r="F32" s="67">
        <v>76</v>
      </c>
      <c r="G32" s="67">
        <v>16</v>
      </c>
      <c r="H32" s="67">
        <v>16</v>
      </c>
      <c r="I32" s="67">
        <v>30</v>
      </c>
      <c r="J32" s="67">
        <v>30</v>
      </c>
      <c r="K32" s="67">
        <v>1097</v>
      </c>
      <c r="L32" s="67">
        <v>1097</v>
      </c>
      <c r="M32" s="67">
        <v>334</v>
      </c>
      <c r="N32" s="67">
        <v>334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31</v>
      </c>
      <c r="F33" s="71">
        <v>31</v>
      </c>
      <c r="G33" s="71">
        <v>15</v>
      </c>
      <c r="H33" s="71">
        <v>15</v>
      </c>
      <c r="I33" s="71">
        <v>12</v>
      </c>
      <c r="J33" s="71">
        <v>12</v>
      </c>
      <c r="K33" s="71">
        <v>312</v>
      </c>
      <c r="L33" s="71">
        <v>312</v>
      </c>
      <c r="M33" s="71">
        <v>89</v>
      </c>
      <c r="N33" s="71">
        <v>89</v>
      </c>
    </row>
    <row r="34" spans="1:4" s="56" customFormat="1" ht="15" customHeight="1">
      <c r="A34" s="55"/>
      <c r="D34" s="72"/>
    </row>
    <row r="35" spans="1:5" s="26" customFormat="1" ht="15" customHeight="1">
      <c r="A35" s="27"/>
      <c r="D35" s="28"/>
      <c r="E35" s="28"/>
    </row>
    <row r="36" spans="4:5" s="26" customFormat="1" ht="15" customHeight="1">
      <c r="D36" s="28"/>
      <c r="E36" s="28"/>
    </row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</sheetData>
  <sheetProtection/>
  <mergeCells count="11">
    <mergeCell ref="E4:F4"/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4.375" style="1" customWidth="1"/>
    <col min="2" max="2" width="13.50390625" style="1" customWidth="1"/>
    <col min="3" max="3" width="11.75390625" style="1" customWidth="1"/>
    <col min="4" max="4" width="13.375" style="1" customWidth="1"/>
    <col min="5" max="5" width="13.25390625" style="1" customWidth="1"/>
    <col min="6" max="6" width="13.003906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9.5" customHeight="1">
      <c r="A2" s="88" t="s">
        <v>81</v>
      </c>
      <c r="B2" s="88"/>
      <c r="C2" s="88"/>
      <c r="D2" s="88"/>
      <c r="E2" s="88"/>
      <c r="F2" s="88"/>
    </row>
    <row r="3" spans="1:6" ht="19.5" customHeight="1">
      <c r="A3" s="87">
        <v>94</v>
      </c>
      <c r="B3" s="87"/>
      <c r="C3" s="87"/>
      <c r="D3" s="89" t="str">
        <f>"SY"&amp;A3+1911&amp;"-"&amp;A3+1912</f>
        <v>SY2005-2006</v>
      </c>
      <c r="E3" s="89"/>
      <c r="F3" s="89"/>
    </row>
    <row r="4" spans="1:6" s="23" customFormat="1" ht="27" customHeight="1">
      <c r="A4" s="20"/>
      <c r="B4" s="21" t="s">
        <v>35</v>
      </c>
      <c r="C4" s="22" t="s">
        <v>36</v>
      </c>
      <c r="D4" s="22" t="s">
        <v>37</v>
      </c>
      <c r="E4" s="22" t="s">
        <v>38</v>
      </c>
      <c r="F4" s="22" t="s">
        <v>39</v>
      </c>
    </row>
    <row r="5" spans="1:6" s="37" customFormat="1" ht="15" customHeight="1">
      <c r="A5" s="38" t="s">
        <v>40</v>
      </c>
      <c r="B5" s="39">
        <f>SUM(C5:F5)</f>
        <v>314</v>
      </c>
      <c r="C5" s="40">
        <v>84</v>
      </c>
      <c r="D5" s="40">
        <v>39</v>
      </c>
      <c r="E5" s="40">
        <v>54</v>
      </c>
      <c r="F5" s="40">
        <v>137</v>
      </c>
    </row>
    <row r="6" spans="1:6" s="37" customFormat="1" ht="15" customHeight="1">
      <c r="A6" s="41" t="s">
        <v>41</v>
      </c>
      <c r="B6" s="42">
        <f aca="true" t="shared" si="0" ref="B6:B33">SUM(C6:F6)</f>
        <v>34112</v>
      </c>
      <c r="C6" s="43">
        <f>C7+C8</f>
        <v>9139</v>
      </c>
      <c r="D6" s="43">
        <f>D7+D8</f>
        <v>5437</v>
      </c>
      <c r="E6" s="43">
        <f>E7+E8</f>
        <v>6374</v>
      </c>
      <c r="F6" s="43">
        <f>F7+F8</f>
        <v>13162</v>
      </c>
    </row>
    <row r="7" spans="1:6" s="37" customFormat="1" ht="15" customHeight="1">
      <c r="A7" s="44" t="s">
        <v>144</v>
      </c>
      <c r="B7" s="45">
        <f t="shared" si="0"/>
        <v>14091</v>
      </c>
      <c r="C7" s="46">
        <v>4068</v>
      </c>
      <c r="D7" s="46">
        <v>1900</v>
      </c>
      <c r="E7" s="46">
        <v>2184</v>
      </c>
      <c r="F7" s="46">
        <v>5939</v>
      </c>
    </row>
    <row r="8" spans="1:6" s="37" customFormat="1" ht="15" customHeight="1">
      <c r="A8" s="44" t="s">
        <v>145</v>
      </c>
      <c r="B8" s="45">
        <f t="shared" si="0"/>
        <v>20021</v>
      </c>
      <c r="C8" s="46">
        <v>5071</v>
      </c>
      <c r="D8" s="46">
        <v>3537</v>
      </c>
      <c r="E8" s="46">
        <v>4190</v>
      </c>
      <c r="F8" s="46">
        <v>7223</v>
      </c>
    </row>
    <row r="9" spans="1:6" s="37" customFormat="1" ht="15" customHeight="1">
      <c r="A9" s="41" t="s">
        <v>44</v>
      </c>
      <c r="B9" s="42">
        <f t="shared" si="0"/>
        <v>6290</v>
      </c>
      <c r="C9" s="43">
        <f>C10+C11</f>
        <v>1836</v>
      </c>
      <c r="D9" s="43">
        <f>D10+D11</f>
        <v>828</v>
      </c>
      <c r="E9" s="43">
        <f>E10+E11</f>
        <v>695</v>
      </c>
      <c r="F9" s="43">
        <f>F10+F11</f>
        <v>2931</v>
      </c>
    </row>
    <row r="10" spans="1:6" s="37" customFormat="1" ht="15" customHeight="1">
      <c r="A10" s="44" t="s">
        <v>146</v>
      </c>
      <c r="B10" s="45">
        <f t="shared" si="0"/>
        <v>1730</v>
      </c>
      <c r="C10" s="46">
        <v>486</v>
      </c>
      <c r="D10" s="46">
        <v>166</v>
      </c>
      <c r="E10" s="46">
        <v>157</v>
      </c>
      <c r="F10" s="46">
        <v>921</v>
      </c>
    </row>
    <row r="11" spans="1:6" s="37" customFormat="1" ht="15" customHeight="1">
      <c r="A11" s="44" t="s">
        <v>147</v>
      </c>
      <c r="B11" s="45">
        <f t="shared" si="0"/>
        <v>4560</v>
      </c>
      <c r="C11" s="46">
        <v>1350</v>
      </c>
      <c r="D11" s="46">
        <v>662</v>
      </c>
      <c r="E11" s="46">
        <v>538</v>
      </c>
      <c r="F11" s="46">
        <v>2010</v>
      </c>
    </row>
    <row r="12" spans="1:6" s="37" customFormat="1" ht="15" customHeight="1">
      <c r="A12" s="41" t="s">
        <v>47</v>
      </c>
      <c r="B12" s="42">
        <f t="shared" si="0"/>
        <v>10280</v>
      </c>
      <c r="C12" s="43">
        <f>C13+C14+C15</f>
        <v>3974</v>
      </c>
      <c r="D12" s="43">
        <f>D13+D14+D15</f>
        <v>1936</v>
      </c>
      <c r="E12" s="43">
        <f>E13+E14+E15</f>
        <v>958</v>
      </c>
      <c r="F12" s="43">
        <f>F13+F14+F15</f>
        <v>3412</v>
      </c>
    </row>
    <row r="13" spans="1:6" s="37" customFormat="1" ht="15" customHeight="1">
      <c r="A13" s="44" t="s">
        <v>48</v>
      </c>
      <c r="B13" s="45">
        <f t="shared" si="0"/>
        <v>3505</v>
      </c>
      <c r="C13" s="46">
        <v>1346</v>
      </c>
      <c r="D13" s="46">
        <v>655</v>
      </c>
      <c r="E13" s="46">
        <v>333</v>
      </c>
      <c r="F13" s="46">
        <v>1171</v>
      </c>
    </row>
    <row r="14" spans="1:6" s="37" customFormat="1" ht="15" customHeight="1">
      <c r="A14" s="44" t="s">
        <v>49</v>
      </c>
      <c r="B14" s="45">
        <f t="shared" si="0"/>
        <v>3425</v>
      </c>
      <c r="C14" s="46">
        <v>1325</v>
      </c>
      <c r="D14" s="46">
        <v>648</v>
      </c>
      <c r="E14" s="46">
        <v>317</v>
      </c>
      <c r="F14" s="46">
        <v>1135</v>
      </c>
    </row>
    <row r="15" spans="1:6" s="37" customFormat="1" ht="15" customHeight="1">
      <c r="A15" s="44" t="s">
        <v>50</v>
      </c>
      <c r="B15" s="45">
        <f t="shared" si="0"/>
        <v>3350</v>
      </c>
      <c r="C15" s="46">
        <v>1303</v>
      </c>
      <c r="D15" s="46">
        <v>633</v>
      </c>
      <c r="E15" s="46">
        <v>308</v>
      </c>
      <c r="F15" s="46">
        <v>1106</v>
      </c>
    </row>
    <row r="16" spans="1:6" s="37" customFormat="1" ht="15" customHeight="1">
      <c r="A16" s="41" t="s">
        <v>51</v>
      </c>
      <c r="B16" s="42">
        <f t="shared" si="0"/>
        <v>420608</v>
      </c>
      <c r="C16" s="43">
        <f>C17+C18</f>
        <v>156063</v>
      </c>
      <c r="D16" s="43">
        <f>D17+D18</f>
        <v>74616</v>
      </c>
      <c r="E16" s="43">
        <f>E17+E18</f>
        <v>35895</v>
      </c>
      <c r="F16" s="43">
        <f>F17+F18</f>
        <v>154034</v>
      </c>
    </row>
    <row r="17" spans="1:6" s="37" customFormat="1" ht="15" customHeight="1">
      <c r="A17" s="44" t="s">
        <v>45</v>
      </c>
      <c r="B17" s="45">
        <f t="shared" si="0"/>
        <v>209736</v>
      </c>
      <c r="C17" s="46">
        <f aca="true" t="shared" si="1" ref="C17:F18">C20+C23+C26+C29</f>
        <v>78767</v>
      </c>
      <c r="D17" s="46">
        <f t="shared" si="1"/>
        <v>37094</v>
      </c>
      <c r="E17" s="46">
        <f t="shared" si="1"/>
        <v>17542</v>
      </c>
      <c r="F17" s="46">
        <f t="shared" si="1"/>
        <v>76333</v>
      </c>
    </row>
    <row r="18" spans="1:6" s="37" customFormat="1" ht="15" customHeight="1">
      <c r="A18" s="44" t="s">
        <v>46</v>
      </c>
      <c r="B18" s="45">
        <f t="shared" si="0"/>
        <v>210872</v>
      </c>
      <c r="C18" s="46">
        <f t="shared" si="1"/>
        <v>77296</v>
      </c>
      <c r="D18" s="46">
        <f t="shared" si="1"/>
        <v>37522</v>
      </c>
      <c r="E18" s="46">
        <f t="shared" si="1"/>
        <v>18353</v>
      </c>
      <c r="F18" s="46">
        <f t="shared" si="1"/>
        <v>77701</v>
      </c>
    </row>
    <row r="19" spans="1:6" s="37" customFormat="1" ht="15" customHeight="1">
      <c r="A19" s="48" t="s">
        <v>52</v>
      </c>
      <c r="B19" s="49">
        <f t="shared" si="0"/>
        <v>145308</v>
      </c>
      <c r="C19" s="50">
        <f>C20+C21</f>
        <v>52301</v>
      </c>
      <c r="D19" s="50">
        <f>D20+D21</f>
        <v>25163</v>
      </c>
      <c r="E19" s="50">
        <f>E20+E21</f>
        <v>12707</v>
      </c>
      <c r="F19" s="50">
        <f>F20+F21</f>
        <v>55137</v>
      </c>
    </row>
    <row r="20" spans="1:6" s="37" customFormat="1" ht="15" customHeight="1">
      <c r="A20" s="44" t="s">
        <v>45</v>
      </c>
      <c r="B20" s="45">
        <f t="shared" si="0"/>
        <v>73229</v>
      </c>
      <c r="C20" s="46">
        <v>26751</v>
      </c>
      <c r="D20" s="46">
        <v>12764</v>
      </c>
      <c r="E20" s="46">
        <v>6476</v>
      </c>
      <c r="F20" s="46">
        <v>27238</v>
      </c>
    </row>
    <row r="21" spans="1:6" s="37" customFormat="1" ht="15" customHeight="1">
      <c r="A21" s="44" t="s">
        <v>46</v>
      </c>
      <c r="B21" s="45">
        <f t="shared" si="0"/>
        <v>72079</v>
      </c>
      <c r="C21" s="46">
        <v>25550</v>
      </c>
      <c r="D21" s="46">
        <v>12399</v>
      </c>
      <c r="E21" s="46">
        <v>6231</v>
      </c>
      <c r="F21" s="46">
        <v>27899</v>
      </c>
    </row>
    <row r="22" spans="1:6" s="37" customFormat="1" ht="15" customHeight="1">
      <c r="A22" s="48" t="s">
        <v>155</v>
      </c>
      <c r="B22" s="49">
        <f t="shared" si="0"/>
        <v>139648</v>
      </c>
      <c r="C22" s="50">
        <f>C23+C24</f>
        <v>52006</v>
      </c>
      <c r="D22" s="50">
        <f>D23+D24</f>
        <v>24988</v>
      </c>
      <c r="E22" s="50">
        <f>E23+E24</f>
        <v>11924</v>
      </c>
      <c r="F22" s="50">
        <f>F23+F24</f>
        <v>50730</v>
      </c>
    </row>
    <row r="23" spans="1:6" s="37" customFormat="1" ht="15" customHeight="1">
      <c r="A23" s="44" t="s">
        <v>45</v>
      </c>
      <c r="B23" s="45">
        <f t="shared" si="0"/>
        <v>69434</v>
      </c>
      <c r="C23" s="46">
        <v>26045</v>
      </c>
      <c r="D23" s="46">
        <v>12325</v>
      </c>
      <c r="E23" s="46">
        <v>5752</v>
      </c>
      <c r="F23" s="46">
        <v>25312</v>
      </c>
    </row>
    <row r="24" spans="1:6" s="37" customFormat="1" ht="15" customHeight="1">
      <c r="A24" s="44" t="s">
        <v>46</v>
      </c>
      <c r="B24" s="45">
        <f t="shared" si="0"/>
        <v>70214</v>
      </c>
      <c r="C24" s="46">
        <v>25961</v>
      </c>
      <c r="D24" s="46">
        <v>12663</v>
      </c>
      <c r="E24" s="46">
        <v>6172</v>
      </c>
      <c r="F24" s="46">
        <v>25418</v>
      </c>
    </row>
    <row r="25" spans="1:6" s="37" customFormat="1" ht="15" customHeight="1">
      <c r="A25" s="48" t="s">
        <v>156</v>
      </c>
      <c r="B25" s="49">
        <f t="shared" si="0"/>
        <v>134705</v>
      </c>
      <c r="C25" s="50">
        <f>C26+C27</f>
        <v>51102</v>
      </c>
      <c r="D25" s="50">
        <f>D26+D27</f>
        <v>24287</v>
      </c>
      <c r="E25" s="50">
        <f>E26+E27</f>
        <v>11251</v>
      </c>
      <c r="F25" s="50">
        <f>F26+F27</f>
        <v>48065</v>
      </c>
    </row>
    <row r="26" spans="1:6" s="37" customFormat="1" ht="15" customHeight="1">
      <c r="A26" s="44" t="s">
        <v>45</v>
      </c>
      <c r="B26" s="45">
        <f t="shared" si="0"/>
        <v>66329</v>
      </c>
      <c r="C26" s="46">
        <v>25462</v>
      </c>
      <c r="D26" s="46">
        <v>11867</v>
      </c>
      <c r="E26" s="46">
        <v>5303</v>
      </c>
      <c r="F26" s="46">
        <v>23697</v>
      </c>
    </row>
    <row r="27" spans="1:6" s="37" customFormat="1" ht="15" customHeight="1">
      <c r="A27" s="44" t="s">
        <v>46</v>
      </c>
      <c r="B27" s="45">
        <f t="shared" si="0"/>
        <v>68376</v>
      </c>
      <c r="C27" s="46">
        <v>25640</v>
      </c>
      <c r="D27" s="46">
        <v>12420</v>
      </c>
      <c r="E27" s="46">
        <v>5948</v>
      </c>
      <c r="F27" s="46">
        <v>24368</v>
      </c>
    </row>
    <row r="28" spans="1:6" s="37" customFormat="1" ht="15" customHeight="1">
      <c r="A28" s="48" t="s">
        <v>82</v>
      </c>
      <c r="B28" s="49">
        <f t="shared" si="0"/>
        <v>947</v>
      </c>
      <c r="C28" s="50">
        <f>C29+C30</f>
        <v>654</v>
      </c>
      <c r="D28" s="50">
        <f>D29+D30</f>
        <v>178</v>
      </c>
      <c r="E28" s="50">
        <f>E29+E30</f>
        <v>13</v>
      </c>
      <c r="F28" s="50">
        <f>F29+F30</f>
        <v>102</v>
      </c>
    </row>
    <row r="29" spans="1:6" s="37" customFormat="1" ht="15" customHeight="1">
      <c r="A29" s="44" t="s">
        <v>45</v>
      </c>
      <c r="B29" s="45">
        <f t="shared" si="0"/>
        <v>744</v>
      </c>
      <c r="C29" s="46">
        <v>509</v>
      </c>
      <c r="D29" s="46">
        <v>138</v>
      </c>
      <c r="E29" s="46">
        <v>11</v>
      </c>
      <c r="F29" s="46">
        <v>86</v>
      </c>
    </row>
    <row r="30" spans="1:6" s="37" customFormat="1" ht="15" customHeight="1">
      <c r="A30" s="44" t="s">
        <v>46</v>
      </c>
      <c r="B30" s="45">
        <f t="shared" si="0"/>
        <v>203</v>
      </c>
      <c r="C30" s="46">
        <v>145</v>
      </c>
      <c r="D30" s="46">
        <v>40</v>
      </c>
      <c r="E30" s="46">
        <v>2</v>
      </c>
      <c r="F30" s="46">
        <v>16</v>
      </c>
    </row>
    <row r="31" spans="1:6" s="37" customFormat="1" ht="31.5" customHeight="1">
      <c r="A31" s="51" t="s">
        <v>148</v>
      </c>
      <c r="B31" s="42">
        <f t="shared" si="0"/>
        <v>124962</v>
      </c>
      <c r="C31" s="43">
        <f>C32+C33</f>
        <v>49511</v>
      </c>
      <c r="D31" s="43">
        <f>D32+D33</f>
        <v>23777</v>
      </c>
      <c r="E31" s="43">
        <f>E32+E33</f>
        <v>10555</v>
      </c>
      <c r="F31" s="43">
        <f>F32+F33</f>
        <v>41119</v>
      </c>
    </row>
    <row r="32" spans="1:6" s="37" customFormat="1" ht="15" customHeight="1">
      <c r="A32" s="44" t="s">
        <v>146</v>
      </c>
      <c r="B32" s="45">
        <f t="shared" si="0"/>
        <v>61477</v>
      </c>
      <c r="C32" s="46">
        <v>24705</v>
      </c>
      <c r="D32" s="46">
        <v>11497</v>
      </c>
      <c r="E32" s="46">
        <v>4961</v>
      </c>
      <c r="F32" s="46">
        <v>20314</v>
      </c>
    </row>
    <row r="33" spans="1:6" s="37" customFormat="1" ht="15" customHeight="1">
      <c r="A33" s="52" t="s">
        <v>147</v>
      </c>
      <c r="B33" s="53">
        <f t="shared" si="0"/>
        <v>63485</v>
      </c>
      <c r="C33" s="54">
        <v>24806</v>
      </c>
      <c r="D33" s="54">
        <v>12280</v>
      </c>
      <c r="E33" s="54">
        <v>5594</v>
      </c>
      <c r="F33" s="54">
        <v>20805</v>
      </c>
    </row>
    <row r="34" s="37" customFormat="1" ht="15">
      <c r="A34" s="55"/>
    </row>
    <row r="35" s="37" customFormat="1" ht="15">
      <c r="A35" s="55"/>
    </row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J32"/>
  <sheetViews>
    <sheetView zoomScalePageLayoutView="0" workbookViewId="0" topLeftCell="A1">
      <pane xSplit="1" ySplit="4" topLeftCell="B5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A1" sqref="A1:F1"/>
    </sheetView>
  </sheetViews>
  <sheetFormatPr defaultColWidth="9.00390625" defaultRowHeight="16.5"/>
  <cols>
    <col min="1" max="1" width="24.00390625" style="1" customWidth="1"/>
    <col min="2" max="2" width="12.00390625" style="1" customWidth="1"/>
    <col min="3" max="3" width="10.875" style="1" customWidth="1"/>
    <col min="4" max="4" width="11.00390625" style="1" customWidth="1"/>
    <col min="5" max="5" width="11.375" style="1" customWidth="1"/>
    <col min="6" max="6" width="10.125" style="1" customWidth="1"/>
    <col min="7" max="16384" width="9.00390625" style="1" customWidth="1"/>
  </cols>
  <sheetData>
    <row r="1" spans="1:6" ht="19.5" customHeight="1">
      <c r="A1" s="88" t="s">
        <v>164</v>
      </c>
      <c r="B1" s="88"/>
      <c r="C1" s="88"/>
      <c r="D1" s="88"/>
      <c r="E1" s="88"/>
      <c r="F1" s="88"/>
    </row>
    <row r="2" spans="1:6" ht="19.5" customHeight="1">
      <c r="A2" s="88" t="s">
        <v>107</v>
      </c>
      <c r="B2" s="88"/>
      <c r="C2" s="88"/>
      <c r="D2" s="88"/>
      <c r="E2" s="88"/>
      <c r="F2" s="88"/>
    </row>
    <row r="3" spans="1:6" ht="19.5" customHeight="1">
      <c r="A3" s="87">
        <v>81</v>
      </c>
      <c r="B3" s="87"/>
      <c r="C3" s="87"/>
      <c r="D3" s="89" t="str">
        <f>"SY"&amp;A3+1911&amp;"-"&amp;A3+1912</f>
        <v>SY1992-1993</v>
      </c>
      <c r="E3" s="89"/>
      <c r="F3" s="89"/>
    </row>
    <row r="4" spans="1:6" s="23" customFormat="1" ht="28.5" customHeight="1">
      <c r="A4" s="20"/>
      <c r="B4" s="21" t="s">
        <v>108</v>
      </c>
      <c r="C4" s="22" t="s">
        <v>109</v>
      </c>
      <c r="D4" s="22" t="s">
        <v>110</v>
      </c>
      <c r="E4" s="22" t="s">
        <v>111</v>
      </c>
      <c r="F4" s="22" t="s">
        <v>112</v>
      </c>
    </row>
    <row r="5" spans="1:10" s="37" customFormat="1" ht="15" customHeight="1">
      <c r="A5" s="38" t="s">
        <v>40</v>
      </c>
      <c r="B5" s="39">
        <f aca="true" t="shared" si="0" ref="B5:B30">SUM(C5:F5)</f>
        <v>186</v>
      </c>
      <c r="C5" s="40">
        <v>6</v>
      </c>
      <c r="D5" s="40">
        <v>16</v>
      </c>
      <c r="E5" s="40">
        <v>66</v>
      </c>
      <c r="F5" s="40">
        <v>98</v>
      </c>
      <c r="H5" s="74"/>
      <c r="J5" s="74"/>
    </row>
    <row r="6" spans="1:8" s="37" customFormat="1" ht="15" customHeight="1">
      <c r="A6" s="41" t="s">
        <v>41</v>
      </c>
      <c r="B6" s="42">
        <f t="shared" si="0"/>
        <v>17527</v>
      </c>
      <c r="C6" s="43">
        <f>C7+C8</f>
        <v>612</v>
      </c>
      <c r="D6" s="43">
        <f>D7+D8</f>
        <v>2525</v>
      </c>
      <c r="E6" s="43">
        <f>E7+E8</f>
        <v>6293</v>
      </c>
      <c r="F6" s="43">
        <f>F7+F8</f>
        <v>8097</v>
      </c>
      <c r="H6" s="74"/>
    </row>
    <row r="7" spans="1:8" s="37" customFormat="1" ht="15" customHeight="1">
      <c r="A7" s="44" t="s">
        <v>42</v>
      </c>
      <c r="B7" s="45">
        <f t="shared" si="0"/>
        <v>9263</v>
      </c>
      <c r="C7" s="46">
        <v>331</v>
      </c>
      <c r="D7" s="46">
        <v>1138</v>
      </c>
      <c r="E7" s="46">
        <v>3804</v>
      </c>
      <c r="F7" s="46">
        <v>3990</v>
      </c>
      <c r="H7" s="74"/>
    </row>
    <row r="8" spans="1:8" s="37" customFormat="1" ht="15" customHeight="1">
      <c r="A8" s="44" t="s">
        <v>43</v>
      </c>
      <c r="B8" s="45">
        <f t="shared" si="0"/>
        <v>8264</v>
      </c>
      <c r="C8" s="46">
        <v>281</v>
      </c>
      <c r="D8" s="46">
        <v>1387</v>
      </c>
      <c r="E8" s="46">
        <v>2489</v>
      </c>
      <c r="F8" s="46">
        <v>4107</v>
      </c>
      <c r="H8" s="74"/>
    </row>
    <row r="9" spans="1:8" s="37" customFormat="1" ht="15" customHeight="1">
      <c r="A9" s="41" t="s">
        <v>44</v>
      </c>
      <c r="B9" s="42">
        <f t="shared" si="0"/>
        <v>3672</v>
      </c>
      <c r="C9" s="43">
        <f>C10+C11</f>
        <v>160</v>
      </c>
      <c r="D9" s="43">
        <f>D10+D11</f>
        <v>409</v>
      </c>
      <c r="E9" s="43">
        <f>E10+E11</f>
        <v>1325</v>
      </c>
      <c r="F9" s="43">
        <f>F10+F11</f>
        <v>1778</v>
      </c>
      <c r="H9" s="74"/>
    </row>
    <row r="10" spans="1:8" s="37" customFormat="1" ht="15" customHeight="1">
      <c r="A10" s="44" t="s">
        <v>45</v>
      </c>
      <c r="B10" s="45">
        <f t="shared" si="0"/>
        <v>1362</v>
      </c>
      <c r="C10" s="46">
        <v>65</v>
      </c>
      <c r="D10" s="46">
        <v>125</v>
      </c>
      <c r="E10" s="46">
        <v>528</v>
      </c>
      <c r="F10" s="46">
        <v>644</v>
      </c>
      <c r="H10" s="74"/>
    </row>
    <row r="11" spans="1:8" s="37" customFormat="1" ht="15" customHeight="1">
      <c r="A11" s="44" t="s">
        <v>46</v>
      </c>
      <c r="B11" s="45">
        <f t="shared" si="0"/>
        <v>2310</v>
      </c>
      <c r="C11" s="46">
        <v>95</v>
      </c>
      <c r="D11" s="46">
        <v>284</v>
      </c>
      <c r="E11" s="46">
        <v>797</v>
      </c>
      <c r="F11" s="46">
        <v>1134</v>
      </c>
      <c r="H11" s="74"/>
    </row>
    <row r="12" spans="1:8" s="37" customFormat="1" ht="15" customHeight="1">
      <c r="A12" s="41" t="s">
        <v>47</v>
      </c>
      <c r="B12" s="42">
        <f t="shared" si="0"/>
        <v>4711</v>
      </c>
      <c r="C12" s="43">
        <f>C13+C14+C15</f>
        <v>180</v>
      </c>
      <c r="D12" s="43">
        <f>D13+D14+D15</f>
        <v>985</v>
      </c>
      <c r="E12" s="43">
        <f>E13+E14+E15</f>
        <v>2258</v>
      </c>
      <c r="F12" s="43">
        <f>F13+F14+F15</f>
        <v>1288</v>
      </c>
      <c r="H12" s="74"/>
    </row>
    <row r="13" spans="1:8" s="37" customFormat="1" ht="15" customHeight="1">
      <c r="A13" s="44" t="s">
        <v>48</v>
      </c>
      <c r="B13" s="45">
        <f t="shared" si="0"/>
        <v>1668</v>
      </c>
      <c r="C13" s="46">
        <v>58</v>
      </c>
      <c r="D13" s="46">
        <v>348</v>
      </c>
      <c r="E13" s="46">
        <v>780</v>
      </c>
      <c r="F13" s="46">
        <v>482</v>
      </c>
      <c r="H13" s="74"/>
    </row>
    <row r="14" spans="1:8" s="37" customFormat="1" ht="15" customHeight="1">
      <c r="A14" s="44" t="s">
        <v>49</v>
      </c>
      <c r="B14" s="45">
        <f t="shared" si="0"/>
        <v>1585</v>
      </c>
      <c r="C14" s="46">
        <v>60</v>
      </c>
      <c r="D14" s="46">
        <v>339</v>
      </c>
      <c r="E14" s="46">
        <v>751</v>
      </c>
      <c r="F14" s="46">
        <v>435</v>
      </c>
      <c r="H14" s="74"/>
    </row>
    <row r="15" spans="1:8" s="37" customFormat="1" ht="15" customHeight="1">
      <c r="A15" s="44" t="s">
        <v>50</v>
      </c>
      <c r="B15" s="45">
        <f t="shared" si="0"/>
        <v>1458</v>
      </c>
      <c r="C15" s="46">
        <v>62</v>
      </c>
      <c r="D15" s="46">
        <v>298</v>
      </c>
      <c r="E15" s="46">
        <v>727</v>
      </c>
      <c r="F15" s="46">
        <v>371</v>
      </c>
      <c r="H15" s="74"/>
    </row>
    <row r="16" spans="1:8" s="37" customFormat="1" ht="15" customHeight="1">
      <c r="A16" s="41" t="s">
        <v>51</v>
      </c>
      <c r="B16" s="42">
        <f t="shared" si="0"/>
        <v>229876</v>
      </c>
      <c r="C16" s="43">
        <f>C17+C18</f>
        <v>7613</v>
      </c>
      <c r="D16" s="43">
        <f>D17+D18</f>
        <v>50075</v>
      </c>
      <c r="E16" s="43">
        <f>E17+E18</f>
        <v>106331</v>
      </c>
      <c r="F16" s="43">
        <f>F17+F18</f>
        <v>65857</v>
      </c>
      <c r="H16" s="74"/>
    </row>
    <row r="17" spans="1:8" s="37" customFormat="1" ht="15" customHeight="1">
      <c r="A17" s="44" t="s">
        <v>45</v>
      </c>
      <c r="B17" s="45">
        <f t="shared" si="0"/>
        <v>122018</v>
      </c>
      <c r="C17" s="46">
        <f aca="true" t="shared" si="1" ref="C17:F18">C20+C23+C26</f>
        <v>5052</v>
      </c>
      <c r="D17" s="46">
        <f t="shared" si="1"/>
        <v>25925</v>
      </c>
      <c r="E17" s="46">
        <f t="shared" si="1"/>
        <v>58119</v>
      </c>
      <c r="F17" s="46">
        <f t="shared" si="1"/>
        <v>32922</v>
      </c>
      <c r="H17" s="74"/>
    </row>
    <row r="18" spans="1:8" s="37" customFormat="1" ht="15" customHeight="1">
      <c r="A18" s="44" t="s">
        <v>46</v>
      </c>
      <c r="B18" s="45">
        <f t="shared" si="0"/>
        <v>107858</v>
      </c>
      <c r="C18" s="46">
        <f t="shared" si="1"/>
        <v>2561</v>
      </c>
      <c r="D18" s="46">
        <f t="shared" si="1"/>
        <v>24150</v>
      </c>
      <c r="E18" s="46">
        <f t="shared" si="1"/>
        <v>48212</v>
      </c>
      <c r="F18" s="46">
        <f t="shared" si="1"/>
        <v>32935</v>
      </c>
      <c r="H18" s="74"/>
    </row>
    <row r="19" spans="1:8" s="37" customFormat="1" ht="15" customHeight="1">
      <c r="A19" s="48" t="s">
        <v>52</v>
      </c>
      <c r="B19" s="49">
        <f t="shared" si="0"/>
        <v>81873</v>
      </c>
      <c r="C19" s="50">
        <f>C20+C21</f>
        <v>2494</v>
      </c>
      <c r="D19" s="50">
        <f>D20+D21</f>
        <v>17552</v>
      </c>
      <c r="E19" s="50">
        <f>E20+E21</f>
        <v>36638</v>
      </c>
      <c r="F19" s="50">
        <f>F20+F21</f>
        <v>25189</v>
      </c>
      <c r="H19" s="74"/>
    </row>
    <row r="20" spans="1:8" s="37" customFormat="1" ht="15" customHeight="1">
      <c r="A20" s="44" t="s">
        <v>45</v>
      </c>
      <c r="B20" s="45">
        <f t="shared" si="0"/>
        <v>43618</v>
      </c>
      <c r="C20" s="46">
        <v>1654</v>
      </c>
      <c r="D20" s="46">
        <v>8982</v>
      </c>
      <c r="E20" s="46">
        <v>20187</v>
      </c>
      <c r="F20" s="46">
        <v>12795</v>
      </c>
      <c r="H20" s="74"/>
    </row>
    <row r="21" spans="1:8" s="37" customFormat="1" ht="15" customHeight="1">
      <c r="A21" s="44" t="s">
        <v>46</v>
      </c>
      <c r="B21" s="45">
        <f t="shared" si="0"/>
        <v>38255</v>
      </c>
      <c r="C21" s="46">
        <v>840</v>
      </c>
      <c r="D21" s="46">
        <v>8570</v>
      </c>
      <c r="E21" s="46">
        <v>16451</v>
      </c>
      <c r="F21" s="46">
        <v>12394</v>
      </c>
      <c r="H21" s="74"/>
    </row>
    <row r="22" spans="1:8" s="37" customFormat="1" ht="15" customHeight="1">
      <c r="A22" s="48" t="s">
        <v>157</v>
      </c>
      <c r="B22" s="49">
        <f t="shared" si="0"/>
        <v>78942</v>
      </c>
      <c r="C22" s="50">
        <f>C23+C24</f>
        <v>2595</v>
      </c>
      <c r="D22" s="50">
        <f>D23+D24</f>
        <v>17536</v>
      </c>
      <c r="E22" s="50">
        <f>E23+E24</f>
        <v>36716</v>
      </c>
      <c r="F22" s="50">
        <f>F23+F24</f>
        <v>22095</v>
      </c>
      <c r="H22" s="74"/>
    </row>
    <row r="23" spans="1:8" s="37" customFormat="1" ht="15" customHeight="1">
      <c r="A23" s="44" t="s">
        <v>45</v>
      </c>
      <c r="B23" s="45">
        <f t="shared" si="0"/>
        <v>42721</v>
      </c>
      <c r="C23" s="46">
        <v>1764</v>
      </c>
      <c r="D23" s="46">
        <v>9398</v>
      </c>
      <c r="E23" s="46">
        <v>20453</v>
      </c>
      <c r="F23" s="46">
        <v>11106</v>
      </c>
      <c r="H23" s="74"/>
    </row>
    <row r="24" spans="1:8" s="37" customFormat="1" ht="15" customHeight="1">
      <c r="A24" s="44" t="s">
        <v>46</v>
      </c>
      <c r="B24" s="45">
        <f t="shared" si="0"/>
        <v>36221</v>
      </c>
      <c r="C24" s="46">
        <v>831</v>
      </c>
      <c r="D24" s="46">
        <v>8138</v>
      </c>
      <c r="E24" s="46">
        <v>16263</v>
      </c>
      <c r="F24" s="46">
        <v>10989</v>
      </c>
      <c r="H24" s="74"/>
    </row>
    <row r="25" spans="1:8" s="37" customFormat="1" ht="15" customHeight="1">
      <c r="A25" s="48" t="s">
        <v>158</v>
      </c>
      <c r="B25" s="49">
        <f t="shared" si="0"/>
        <v>69061</v>
      </c>
      <c r="C25" s="50">
        <f>C26+C27</f>
        <v>2524</v>
      </c>
      <c r="D25" s="50">
        <f>D26+D27</f>
        <v>14987</v>
      </c>
      <c r="E25" s="50">
        <f>E26+E27</f>
        <v>32977</v>
      </c>
      <c r="F25" s="50">
        <f>F26+F27</f>
        <v>18573</v>
      </c>
      <c r="H25" s="74"/>
    </row>
    <row r="26" spans="1:8" s="37" customFormat="1" ht="15" customHeight="1">
      <c r="A26" s="44" t="s">
        <v>45</v>
      </c>
      <c r="B26" s="45">
        <f t="shared" si="0"/>
        <v>35679</v>
      </c>
      <c r="C26" s="46">
        <v>1634</v>
      </c>
      <c r="D26" s="46">
        <v>7545</v>
      </c>
      <c r="E26" s="46">
        <v>17479</v>
      </c>
      <c r="F26" s="46">
        <v>9021</v>
      </c>
      <c r="H26" s="74"/>
    </row>
    <row r="27" spans="1:8" s="37" customFormat="1" ht="15" customHeight="1">
      <c r="A27" s="44" t="s">
        <v>46</v>
      </c>
      <c r="B27" s="45">
        <f t="shared" si="0"/>
        <v>33382</v>
      </c>
      <c r="C27" s="46">
        <v>890</v>
      </c>
      <c r="D27" s="46">
        <v>7442</v>
      </c>
      <c r="E27" s="46">
        <v>15498</v>
      </c>
      <c r="F27" s="46">
        <v>9552</v>
      </c>
      <c r="H27" s="74"/>
    </row>
    <row r="28" spans="1:8" s="37" customFormat="1" ht="28.5" customHeight="1">
      <c r="A28" s="51" t="s">
        <v>53</v>
      </c>
      <c r="B28" s="42">
        <f t="shared" si="0"/>
        <v>61720</v>
      </c>
      <c r="C28" s="43">
        <f>C29+C30</f>
        <v>2210</v>
      </c>
      <c r="D28" s="43">
        <f>D29+D30</f>
        <v>13301</v>
      </c>
      <c r="E28" s="43">
        <f>E29+E30</f>
        <v>29646</v>
      </c>
      <c r="F28" s="43">
        <f>F29+F30</f>
        <v>16563</v>
      </c>
      <c r="H28" s="74"/>
    </row>
    <row r="29" spans="1:8" s="37" customFormat="1" ht="15" customHeight="1">
      <c r="A29" s="44" t="s">
        <v>45</v>
      </c>
      <c r="B29" s="45">
        <f t="shared" si="0"/>
        <v>32203</v>
      </c>
      <c r="C29" s="46">
        <v>1512</v>
      </c>
      <c r="D29" s="46">
        <v>6748</v>
      </c>
      <c r="E29" s="46">
        <v>15570</v>
      </c>
      <c r="F29" s="46">
        <f>8119+254</f>
        <v>8373</v>
      </c>
      <c r="H29" s="74"/>
    </row>
    <row r="30" spans="1:8" s="37" customFormat="1" ht="15" customHeight="1">
      <c r="A30" s="52" t="s">
        <v>46</v>
      </c>
      <c r="B30" s="53">
        <f t="shared" si="0"/>
        <v>29517</v>
      </c>
      <c r="C30" s="54">
        <v>698</v>
      </c>
      <c r="D30" s="54">
        <v>6553</v>
      </c>
      <c r="E30" s="54">
        <v>14076</v>
      </c>
      <c r="F30" s="54">
        <f>8102+88</f>
        <v>8190</v>
      </c>
      <c r="H30" s="74"/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</sheetData>
  <sheetProtection/>
  <mergeCells count="4">
    <mergeCell ref="A3:C3"/>
    <mergeCell ref="A1:F1"/>
    <mergeCell ref="A2:F2"/>
    <mergeCell ref="D3:F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6.5"/>
  <cols>
    <col min="1" max="1" width="8.00390625" style="2" customWidth="1"/>
    <col min="2" max="2" width="15.625" style="2" customWidth="1"/>
    <col min="3" max="3" width="7.75390625" style="2" customWidth="1"/>
    <col min="4" max="4" width="6.875" style="2" customWidth="1"/>
    <col min="5" max="5" width="7.00390625" style="2" customWidth="1"/>
    <col min="6" max="6" width="6.75390625" style="2" customWidth="1"/>
    <col min="7" max="7" width="7.00390625" style="2" customWidth="1"/>
    <col min="8" max="8" width="7.50390625" style="2" customWidth="1"/>
    <col min="9" max="9" width="8.00390625" style="2" customWidth="1"/>
    <col min="10" max="10" width="6.875" style="2" customWidth="1"/>
    <col min="11" max="11" width="7.375" style="2" customWidth="1"/>
    <col min="12" max="12" width="8.75390625" style="2" customWidth="1"/>
    <col min="13" max="13" width="7.875" style="2" customWidth="1"/>
    <col min="14" max="14" width="6.7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94</v>
      </c>
      <c r="B3" s="87"/>
      <c r="C3" s="87"/>
      <c r="D3" s="87"/>
      <c r="E3" s="87"/>
      <c r="F3" s="87"/>
      <c r="G3" s="87"/>
      <c r="H3" s="89" t="str">
        <f>"SY"&amp;A3+1911&amp;"-"&amp;A3+1912</f>
        <v>SY2005-2006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93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55</v>
      </c>
      <c r="C6" s="62">
        <f aca="true" t="shared" si="0" ref="C6:N6">C7+C31</f>
        <v>314</v>
      </c>
      <c r="D6" s="62">
        <f t="shared" si="0"/>
        <v>177</v>
      </c>
      <c r="E6" s="62">
        <f t="shared" si="0"/>
        <v>34112</v>
      </c>
      <c r="F6" s="62">
        <f t="shared" si="0"/>
        <v>20950</v>
      </c>
      <c r="G6" s="62">
        <f t="shared" si="0"/>
        <v>6290</v>
      </c>
      <c r="H6" s="62">
        <f t="shared" si="0"/>
        <v>3359</v>
      </c>
      <c r="I6" s="62">
        <f t="shared" si="0"/>
        <v>10280</v>
      </c>
      <c r="J6" s="62">
        <f t="shared" si="0"/>
        <v>6868</v>
      </c>
      <c r="K6" s="62">
        <f t="shared" si="0"/>
        <v>420608</v>
      </c>
      <c r="L6" s="62">
        <f t="shared" si="0"/>
        <v>266574</v>
      </c>
      <c r="M6" s="62">
        <f t="shared" si="0"/>
        <v>124962</v>
      </c>
      <c r="N6" s="62">
        <f t="shared" si="0"/>
        <v>83843</v>
      </c>
    </row>
    <row r="7" spans="1:14" s="56" customFormat="1" ht="15" customHeight="1">
      <c r="A7" s="63" t="s">
        <v>8</v>
      </c>
      <c r="B7" s="64" t="s">
        <v>56</v>
      </c>
      <c r="C7" s="62">
        <f aca="true" t="shared" si="1" ref="C7:N7">SUM(C8:C30)</f>
        <v>312</v>
      </c>
      <c r="D7" s="62">
        <f t="shared" si="1"/>
        <v>175</v>
      </c>
      <c r="E7" s="62">
        <f t="shared" si="1"/>
        <v>34005</v>
      </c>
      <c r="F7" s="62">
        <f t="shared" si="1"/>
        <v>20843</v>
      </c>
      <c r="G7" s="62">
        <f t="shared" si="1"/>
        <v>6255</v>
      </c>
      <c r="H7" s="62">
        <f t="shared" si="1"/>
        <v>3324</v>
      </c>
      <c r="I7" s="62">
        <f t="shared" si="1"/>
        <v>10238</v>
      </c>
      <c r="J7" s="62">
        <f t="shared" si="1"/>
        <v>6826</v>
      </c>
      <c r="K7" s="62">
        <f t="shared" si="1"/>
        <v>419189</v>
      </c>
      <c r="L7" s="62">
        <f t="shared" si="1"/>
        <v>265155</v>
      </c>
      <c r="M7" s="62">
        <f t="shared" si="1"/>
        <v>124525</v>
      </c>
      <c r="N7" s="62">
        <f t="shared" si="1"/>
        <v>83406</v>
      </c>
    </row>
    <row r="8" spans="1:14" s="56" customFormat="1" ht="15" customHeight="1">
      <c r="A8" s="65" t="s">
        <v>9</v>
      </c>
      <c r="B8" s="66" t="s">
        <v>159</v>
      </c>
      <c r="C8" s="67">
        <v>50</v>
      </c>
      <c r="D8" s="67">
        <v>28</v>
      </c>
      <c r="E8" s="67">
        <v>5989</v>
      </c>
      <c r="F8" s="67">
        <v>4169</v>
      </c>
      <c r="G8" s="67">
        <v>1077</v>
      </c>
      <c r="H8" s="67">
        <v>673</v>
      </c>
      <c r="I8" s="67">
        <v>1941</v>
      </c>
      <c r="J8" s="67">
        <v>1432</v>
      </c>
      <c r="K8" s="67">
        <v>79803</v>
      </c>
      <c r="L8" s="67">
        <v>55744</v>
      </c>
      <c r="M8" s="67">
        <v>24034</v>
      </c>
      <c r="N8" s="67">
        <v>18160</v>
      </c>
    </row>
    <row r="9" spans="1:14" s="56" customFormat="1" ht="15" customHeight="1">
      <c r="A9" s="65" t="s">
        <v>10</v>
      </c>
      <c r="B9" s="66" t="s">
        <v>160</v>
      </c>
      <c r="C9" s="67">
        <v>20</v>
      </c>
      <c r="D9" s="67">
        <v>15</v>
      </c>
      <c r="E9" s="67">
        <v>2227</v>
      </c>
      <c r="F9" s="67">
        <v>1702</v>
      </c>
      <c r="G9" s="67">
        <v>389</v>
      </c>
      <c r="H9" s="67">
        <v>244</v>
      </c>
      <c r="I9" s="67">
        <v>868</v>
      </c>
      <c r="J9" s="67">
        <v>629</v>
      </c>
      <c r="K9" s="67">
        <v>35538</v>
      </c>
      <c r="L9" s="67">
        <v>23772</v>
      </c>
      <c r="M9" s="67">
        <v>10057</v>
      </c>
      <c r="N9" s="67">
        <v>7169</v>
      </c>
    </row>
    <row r="10" spans="1:14" s="56" customFormat="1" ht="15" customHeight="1">
      <c r="A10" s="65" t="s">
        <v>11</v>
      </c>
      <c r="B10" s="66" t="s">
        <v>57</v>
      </c>
      <c r="C10" s="67">
        <v>37</v>
      </c>
      <c r="D10" s="67">
        <v>21</v>
      </c>
      <c r="E10" s="67">
        <v>4769</v>
      </c>
      <c r="F10" s="67">
        <v>3174</v>
      </c>
      <c r="G10" s="67">
        <v>741</v>
      </c>
      <c r="H10" s="67">
        <v>398</v>
      </c>
      <c r="I10" s="67">
        <v>1117</v>
      </c>
      <c r="J10" s="67">
        <v>710</v>
      </c>
      <c r="K10" s="67">
        <v>45791</v>
      </c>
      <c r="L10" s="67">
        <v>27814</v>
      </c>
      <c r="M10" s="67">
        <v>13962</v>
      </c>
      <c r="N10" s="67">
        <v>9018</v>
      </c>
    </row>
    <row r="11" spans="1:14" s="56" customFormat="1" ht="15" customHeight="1">
      <c r="A11" s="65" t="s">
        <v>12</v>
      </c>
      <c r="B11" s="66" t="s">
        <v>161</v>
      </c>
      <c r="C11" s="67">
        <v>6</v>
      </c>
      <c r="D11" s="67">
        <v>4</v>
      </c>
      <c r="E11" s="67">
        <v>473</v>
      </c>
      <c r="F11" s="67">
        <v>338</v>
      </c>
      <c r="G11" s="67">
        <v>117</v>
      </c>
      <c r="H11" s="67">
        <v>69</v>
      </c>
      <c r="I11" s="67">
        <v>210</v>
      </c>
      <c r="J11" s="67">
        <v>176</v>
      </c>
      <c r="K11" s="67">
        <v>8502</v>
      </c>
      <c r="L11" s="67">
        <v>7133</v>
      </c>
      <c r="M11" s="67">
        <v>2289</v>
      </c>
      <c r="N11" s="67">
        <v>1972</v>
      </c>
    </row>
    <row r="12" spans="1:14" s="56" customFormat="1" ht="15" customHeight="1">
      <c r="A12" s="65" t="s">
        <v>13</v>
      </c>
      <c r="B12" s="66" t="s">
        <v>58</v>
      </c>
      <c r="C12" s="67">
        <v>22</v>
      </c>
      <c r="D12" s="67">
        <v>9</v>
      </c>
      <c r="E12" s="67">
        <v>2780</v>
      </c>
      <c r="F12" s="67">
        <v>1255</v>
      </c>
      <c r="G12" s="67">
        <v>489</v>
      </c>
      <c r="H12" s="67">
        <v>184</v>
      </c>
      <c r="I12" s="67">
        <v>807</v>
      </c>
      <c r="J12" s="67">
        <v>470</v>
      </c>
      <c r="K12" s="67">
        <v>35216</v>
      </c>
      <c r="L12" s="67">
        <v>19654</v>
      </c>
      <c r="M12" s="67">
        <v>9971</v>
      </c>
      <c r="N12" s="67">
        <v>6380</v>
      </c>
    </row>
    <row r="13" spans="1:14" s="56" customFormat="1" ht="15" customHeight="1">
      <c r="A13" s="65" t="s">
        <v>14</v>
      </c>
      <c r="B13" s="66" t="s">
        <v>59</v>
      </c>
      <c r="C13" s="67">
        <v>8</v>
      </c>
      <c r="D13" s="67">
        <v>4</v>
      </c>
      <c r="E13" s="67">
        <v>792</v>
      </c>
      <c r="F13" s="67">
        <v>455</v>
      </c>
      <c r="G13" s="67">
        <v>156</v>
      </c>
      <c r="H13" s="67">
        <v>76</v>
      </c>
      <c r="I13" s="67">
        <v>180</v>
      </c>
      <c r="J13" s="67">
        <v>120</v>
      </c>
      <c r="K13" s="67">
        <v>7352</v>
      </c>
      <c r="L13" s="67">
        <v>4728</v>
      </c>
      <c r="M13" s="67">
        <v>1941</v>
      </c>
      <c r="N13" s="67">
        <v>1545</v>
      </c>
    </row>
    <row r="14" spans="1:14" s="56" customFormat="1" ht="15" customHeight="1">
      <c r="A14" s="65" t="s">
        <v>15</v>
      </c>
      <c r="B14" s="66" t="s">
        <v>60</v>
      </c>
      <c r="C14" s="67">
        <v>9</v>
      </c>
      <c r="D14" s="67">
        <v>6</v>
      </c>
      <c r="E14" s="67">
        <v>942</v>
      </c>
      <c r="F14" s="67">
        <v>628</v>
      </c>
      <c r="G14" s="67">
        <v>182</v>
      </c>
      <c r="H14" s="67">
        <v>114</v>
      </c>
      <c r="I14" s="67">
        <v>233</v>
      </c>
      <c r="J14" s="67">
        <v>171</v>
      </c>
      <c r="K14" s="67">
        <v>9488</v>
      </c>
      <c r="L14" s="67">
        <v>6644</v>
      </c>
      <c r="M14" s="67">
        <v>2857</v>
      </c>
      <c r="N14" s="67">
        <v>2100</v>
      </c>
    </row>
    <row r="15" spans="1:14" s="56" customFormat="1" ht="15" customHeight="1">
      <c r="A15" s="65" t="s">
        <v>16</v>
      </c>
      <c r="B15" s="66" t="s">
        <v>61</v>
      </c>
      <c r="C15" s="67">
        <v>22</v>
      </c>
      <c r="D15" s="67">
        <v>9</v>
      </c>
      <c r="E15" s="67">
        <v>2710</v>
      </c>
      <c r="F15" s="67">
        <v>934</v>
      </c>
      <c r="G15" s="67">
        <v>557</v>
      </c>
      <c r="H15" s="67">
        <v>164</v>
      </c>
      <c r="I15" s="67">
        <v>647</v>
      </c>
      <c r="J15" s="67">
        <v>271</v>
      </c>
      <c r="K15" s="67">
        <v>27958</v>
      </c>
      <c r="L15" s="67">
        <v>10550</v>
      </c>
      <c r="M15" s="67">
        <v>8001</v>
      </c>
      <c r="N15" s="67">
        <v>3406</v>
      </c>
    </row>
    <row r="16" spans="1:14" s="56" customFormat="1" ht="15" customHeight="1">
      <c r="A16" s="65" t="s">
        <v>17</v>
      </c>
      <c r="B16" s="66" t="s">
        <v>62</v>
      </c>
      <c r="C16" s="67">
        <v>9</v>
      </c>
      <c r="D16" s="67">
        <v>6</v>
      </c>
      <c r="E16" s="67">
        <v>995</v>
      </c>
      <c r="F16" s="67">
        <v>680</v>
      </c>
      <c r="G16" s="67">
        <v>187</v>
      </c>
      <c r="H16" s="67">
        <v>124</v>
      </c>
      <c r="I16" s="67">
        <v>403</v>
      </c>
      <c r="J16" s="67">
        <v>278</v>
      </c>
      <c r="K16" s="67">
        <v>17013</v>
      </c>
      <c r="L16" s="67">
        <v>11262</v>
      </c>
      <c r="M16" s="67">
        <v>4997</v>
      </c>
      <c r="N16" s="67">
        <v>3433</v>
      </c>
    </row>
    <row r="17" spans="1:14" s="56" customFormat="1" ht="15" customHeight="1">
      <c r="A17" s="65" t="s">
        <v>18</v>
      </c>
      <c r="B17" s="66" t="s">
        <v>63</v>
      </c>
      <c r="C17" s="67">
        <v>6</v>
      </c>
      <c r="D17" s="67">
        <v>5</v>
      </c>
      <c r="E17" s="67">
        <v>553</v>
      </c>
      <c r="F17" s="67">
        <v>514</v>
      </c>
      <c r="G17" s="67">
        <v>109</v>
      </c>
      <c r="H17" s="67">
        <v>103</v>
      </c>
      <c r="I17" s="67">
        <v>182</v>
      </c>
      <c r="J17" s="67">
        <v>168</v>
      </c>
      <c r="K17" s="67">
        <v>6474</v>
      </c>
      <c r="L17" s="67">
        <v>5991</v>
      </c>
      <c r="M17" s="67">
        <v>2165</v>
      </c>
      <c r="N17" s="67">
        <v>1973</v>
      </c>
    </row>
    <row r="18" spans="1:14" s="56" customFormat="1" ht="15" customHeight="1">
      <c r="A18" s="65" t="s">
        <v>19</v>
      </c>
      <c r="B18" s="66" t="s">
        <v>64</v>
      </c>
      <c r="C18" s="67">
        <v>11</v>
      </c>
      <c r="D18" s="67">
        <v>5</v>
      </c>
      <c r="E18" s="67">
        <v>850</v>
      </c>
      <c r="F18" s="67">
        <v>485</v>
      </c>
      <c r="G18" s="67">
        <v>182</v>
      </c>
      <c r="H18" s="67">
        <v>86</v>
      </c>
      <c r="I18" s="67">
        <v>256</v>
      </c>
      <c r="J18" s="67">
        <v>154</v>
      </c>
      <c r="K18" s="67">
        <v>10428</v>
      </c>
      <c r="L18" s="67">
        <v>6095</v>
      </c>
      <c r="M18" s="67">
        <v>3243</v>
      </c>
      <c r="N18" s="67">
        <v>1856</v>
      </c>
    </row>
    <row r="19" spans="1:14" s="56" customFormat="1" ht="15" customHeight="1">
      <c r="A19" s="65" t="s">
        <v>20</v>
      </c>
      <c r="B19" s="66" t="s">
        <v>65</v>
      </c>
      <c r="C19" s="67">
        <v>5</v>
      </c>
      <c r="D19" s="67">
        <v>2</v>
      </c>
      <c r="E19" s="67">
        <v>414</v>
      </c>
      <c r="F19" s="67">
        <v>156</v>
      </c>
      <c r="G19" s="67">
        <v>97</v>
      </c>
      <c r="H19" s="67">
        <v>34</v>
      </c>
      <c r="I19" s="67">
        <v>60</v>
      </c>
      <c r="J19" s="67">
        <v>19</v>
      </c>
      <c r="K19" s="67">
        <v>2455</v>
      </c>
      <c r="L19" s="67">
        <v>744</v>
      </c>
      <c r="M19" s="67">
        <v>778</v>
      </c>
      <c r="N19" s="67">
        <v>182</v>
      </c>
    </row>
    <row r="20" spans="1:14" s="56" customFormat="1" ht="15" customHeight="1">
      <c r="A20" s="65" t="s">
        <v>21</v>
      </c>
      <c r="B20" s="66" t="s">
        <v>66</v>
      </c>
      <c r="C20" s="67">
        <v>17</v>
      </c>
      <c r="D20" s="67">
        <v>9</v>
      </c>
      <c r="E20" s="67">
        <v>1486</v>
      </c>
      <c r="F20" s="67">
        <v>859</v>
      </c>
      <c r="G20" s="67">
        <v>274</v>
      </c>
      <c r="H20" s="67">
        <v>160</v>
      </c>
      <c r="I20" s="67">
        <v>501</v>
      </c>
      <c r="J20" s="67">
        <v>320</v>
      </c>
      <c r="K20" s="67">
        <v>20028</v>
      </c>
      <c r="L20" s="67">
        <v>11869</v>
      </c>
      <c r="M20" s="67">
        <v>5974</v>
      </c>
      <c r="N20" s="67">
        <v>3213</v>
      </c>
    </row>
    <row r="21" spans="1:14" s="56" customFormat="1" ht="15" customHeight="1">
      <c r="A21" s="65" t="s">
        <v>22</v>
      </c>
      <c r="B21" s="66" t="s">
        <v>67</v>
      </c>
      <c r="C21" s="67">
        <v>13</v>
      </c>
      <c r="D21" s="67">
        <v>10</v>
      </c>
      <c r="E21" s="67">
        <v>1290</v>
      </c>
      <c r="F21" s="67">
        <v>1151</v>
      </c>
      <c r="G21" s="67">
        <v>181</v>
      </c>
      <c r="H21" s="67">
        <v>142</v>
      </c>
      <c r="I21" s="67">
        <v>402</v>
      </c>
      <c r="J21" s="67">
        <v>285</v>
      </c>
      <c r="K21" s="67">
        <v>15137</v>
      </c>
      <c r="L21" s="67">
        <v>10512</v>
      </c>
      <c r="M21" s="67">
        <v>4783</v>
      </c>
      <c r="N21" s="67">
        <v>3397</v>
      </c>
    </row>
    <row r="22" spans="1:14" s="56" customFormat="1" ht="15" customHeight="1">
      <c r="A22" s="65" t="s">
        <v>23</v>
      </c>
      <c r="B22" s="66" t="s">
        <v>68</v>
      </c>
      <c r="C22" s="67">
        <v>11</v>
      </c>
      <c r="D22" s="67">
        <v>7</v>
      </c>
      <c r="E22" s="67">
        <v>808</v>
      </c>
      <c r="F22" s="67">
        <v>581</v>
      </c>
      <c r="G22" s="67">
        <v>153</v>
      </c>
      <c r="H22" s="67">
        <v>109</v>
      </c>
      <c r="I22" s="67">
        <v>307</v>
      </c>
      <c r="J22" s="67">
        <v>251</v>
      </c>
      <c r="K22" s="67">
        <v>11666</v>
      </c>
      <c r="L22" s="67">
        <v>9444</v>
      </c>
      <c r="M22" s="67">
        <v>3541</v>
      </c>
      <c r="N22" s="67">
        <v>3029</v>
      </c>
    </row>
    <row r="23" spans="1:14" s="56" customFormat="1" ht="15" customHeight="1">
      <c r="A23" s="65" t="s">
        <v>24</v>
      </c>
      <c r="B23" s="66" t="s">
        <v>69</v>
      </c>
      <c r="C23" s="67">
        <v>5</v>
      </c>
      <c r="D23" s="67">
        <v>4</v>
      </c>
      <c r="E23" s="67">
        <v>240</v>
      </c>
      <c r="F23" s="67">
        <v>221</v>
      </c>
      <c r="G23" s="67">
        <v>65</v>
      </c>
      <c r="H23" s="67">
        <v>60</v>
      </c>
      <c r="I23" s="67">
        <v>149</v>
      </c>
      <c r="J23" s="67">
        <v>140</v>
      </c>
      <c r="K23" s="67">
        <v>4750</v>
      </c>
      <c r="L23" s="67">
        <v>4510</v>
      </c>
      <c r="M23" s="67">
        <v>1440</v>
      </c>
      <c r="N23" s="67">
        <v>1380</v>
      </c>
    </row>
    <row r="24" spans="1:14" s="56" customFormat="1" ht="15" customHeight="1">
      <c r="A24" s="65" t="s">
        <v>25</v>
      </c>
      <c r="B24" s="66" t="s">
        <v>70</v>
      </c>
      <c r="C24" s="67">
        <v>7</v>
      </c>
      <c r="D24" s="67">
        <v>4</v>
      </c>
      <c r="E24" s="67">
        <v>524</v>
      </c>
      <c r="F24" s="67">
        <v>267</v>
      </c>
      <c r="G24" s="67">
        <v>122</v>
      </c>
      <c r="H24" s="67">
        <v>59</v>
      </c>
      <c r="I24" s="67">
        <v>195</v>
      </c>
      <c r="J24" s="67">
        <v>110</v>
      </c>
      <c r="K24" s="67">
        <v>7499</v>
      </c>
      <c r="L24" s="67">
        <v>3785</v>
      </c>
      <c r="M24" s="67">
        <v>1882</v>
      </c>
      <c r="N24" s="67">
        <v>1244</v>
      </c>
    </row>
    <row r="25" spans="1:14" s="56" customFormat="1" ht="15" customHeight="1">
      <c r="A25" s="65" t="s">
        <v>26</v>
      </c>
      <c r="B25" s="66" t="s">
        <v>71</v>
      </c>
      <c r="C25" s="67">
        <v>1</v>
      </c>
      <c r="D25" s="67">
        <v>1</v>
      </c>
      <c r="E25" s="67">
        <v>111</v>
      </c>
      <c r="F25" s="67">
        <v>111</v>
      </c>
      <c r="G25" s="67">
        <v>21</v>
      </c>
      <c r="H25" s="67">
        <v>21</v>
      </c>
      <c r="I25" s="67">
        <v>39</v>
      </c>
      <c r="J25" s="67">
        <v>39</v>
      </c>
      <c r="K25" s="67">
        <v>1266</v>
      </c>
      <c r="L25" s="67">
        <v>1266</v>
      </c>
      <c r="M25" s="67">
        <v>405</v>
      </c>
      <c r="N25" s="67">
        <v>405</v>
      </c>
    </row>
    <row r="26" spans="1:14" s="56" customFormat="1" ht="15" customHeight="1">
      <c r="A26" s="65" t="s">
        <v>27</v>
      </c>
      <c r="B26" s="66" t="s">
        <v>72</v>
      </c>
      <c r="C26" s="67">
        <v>7</v>
      </c>
      <c r="D26" s="67">
        <v>5</v>
      </c>
      <c r="E26" s="67">
        <v>762</v>
      </c>
      <c r="F26" s="67">
        <v>521</v>
      </c>
      <c r="G26" s="67">
        <v>140</v>
      </c>
      <c r="H26" s="67">
        <v>84</v>
      </c>
      <c r="I26" s="67">
        <v>208</v>
      </c>
      <c r="J26" s="67">
        <v>177</v>
      </c>
      <c r="K26" s="67">
        <v>7883</v>
      </c>
      <c r="L26" s="67">
        <v>6731</v>
      </c>
      <c r="M26" s="67">
        <v>2295</v>
      </c>
      <c r="N26" s="67">
        <v>2053</v>
      </c>
    </row>
    <row r="27" spans="1:14" s="56" customFormat="1" ht="15" customHeight="1">
      <c r="A27" s="65" t="s">
        <v>28</v>
      </c>
      <c r="B27" s="66" t="s">
        <v>73</v>
      </c>
      <c r="C27" s="67">
        <v>10</v>
      </c>
      <c r="D27" s="67">
        <v>6</v>
      </c>
      <c r="E27" s="67">
        <v>1113</v>
      </c>
      <c r="F27" s="67">
        <v>688</v>
      </c>
      <c r="G27" s="67">
        <v>208</v>
      </c>
      <c r="H27" s="67">
        <v>117</v>
      </c>
      <c r="I27" s="67">
        <v>306</v>
      </c>
      <c r="J27" s="67">
        <v>201</v>
      </c>
      <c r="K27" s="67">
        <v>12629</v>
      </c>
      <c r="L27" s="67">
        <v>7906</v>
      </c>
      <c r="M27" s="67">
        <v>3273</v>
      </c>
      <c r="N27" s="67">
        <v>2367</v>
      </c>
    </row>
    <row r="28" spans="1:14" s="56" customFormat="1" ht="15" customHeight="1">
      <c r="A28" s="65" t="s">
        <v>29</v>
      </c>
      <c r="B28" s="66" t="s">
        <v>74</v>
      </c>
      <c r="C28" s="67">
        <v>14</v>
      </c>
      <c r="D28" s="67">
        <v>7</v>
      </c>
      <c r="E28" s="67">
        <v>2019</v>
      </c>
      <c r="F28" s="67">
        <v>1058</v>
      </c>
      <c r="G28" s="67">
        <v>335</v>
      </c>
      <c r="H28" s="67">
        <v>143</v>
      </c>
      <c r="I28" s="67">
        <v>528</v>
      </c>
      <c r="J28" s="67">
        <v>331</v>
      </c>
      <c r="K28" s="67">
        <v>23342</v>
      </c>
      <c r="L28" s="67">
        <v>13858</v>
      </c>
      <c r="M28" s="67">
        <v>7547</v>
      </c>
      <c r="N28" s="67">
        <v>4529</v>
      </c>
    </row>
    <row r="29" spans="1:14" s="56" customFormat="1" ht="15" customHeight="1">
      <c r="A29" s="65" t="s">
        <v>30</v>
      </c>
      <c r="B29" s="66" t="s">
        <v>75</v>
      </c>
      <c r="C29" s="67">
        <v>8</v>
      </c>
      <c r="D29" s="67">
        <v>2</v>
      </c>
      <c r="E29" s="67">
        <v>618</v>
      </c>
      <c r="F29" s="67">
        <v>259</v>
      </c>
      <c r="G29" s="67">
        <v>144</v>
      </c>
      <c r="H29" s="67">
        <v>51</v>
      </c>
      <c r="I29" s="67">
        <v>244</v>
      </c>
      <c r="J29" s="67">
        <v>151</v>
      </c>
      <c r="K29" s="67">
        <v>10119</v>
      </c>
      <c r="L29" s="67">
        <v>5907</v>
      </c>
      <c r="M29" s="67">
        <v>3072</v>
      </c>
      <c r="N29" s="67">
        <v>1714</v>
      </c>
    </row>
    <row r="30" spans="1:14" s="56" customFormat="1" ht="15" customHeight="1">
      <c r="A30" s="65" t="s">
        <v>31</v>
      </c>
      <c r="B30" s="66" t="s">
        <v>76</v>
      </c>
      <c r="C30" s="67">
        <v>14</v>
      </c>
      <c r="D30" s="67">
        <v>6</v>
      </c>
      <c r="E30" s="67">
        <v>1540</v>
      </c>
      <c r="F30" s="67">
        <v>637</v>
      </c>
      <c r="G30" s="67">
        <v>329</v>
      </c>
      <c r="H30" s="67">
        <v>109</v>
      </c>
      <c r="I30" s="67">
        <v>455</v>
      </c>
      <c r="J30" s="67">
        <v>223</v>
      </c>
      <c r="K30" s="67">
        <v>18852</v>
      </c>
      <c r="L30" s="67">
        <v>9236</v>
      </c>
      <c r="M30" s="67">
        <v>6018</v>
      </c>
      <c r="N30" s="67">
        <v>2881</v>
      </c>
    </row>
    <row r="31" spans="1:14" s="56" customFormat="1" ht="15" customHeight="1">
      <c r="A31" s="63" t="s">
        <v>32</v>
      </c>
      <c r="B31" s="68" t="s">
        <v>77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107</v>
      </c>
      <c r="F31" s="62">
        <f t="shared" si="2"/>
        <v>107</v>
      </c>
      <c r="G31" s="62">
        <f t="shared" si="2"/>
        <v>35</v>
      </c>
      <c r="H31" s="62">
        <f t="shared" si="2"/>
        <v>35</v>
      </c>
      <c r="I31" s="62">
        <f t="shared" si="2"/>
        <v>42</v>
      </c>
      <c r="J31" s="62">
        <f t="shared" si="2"/>
        <v>42</v>
      </c>
      <c r="K31" s="62">
        <f t="shared" si="2"/>
        <v>1419</v>
      </c>
      <c r="L31" s="62">
        <f t="shared" si="2"/>
        <v>1419</v>
      </c>
      <c r="M31" s="62">
        <f t="shared" si="2"/>
        <v>437</v>
      </c>
      <c r="N31" s="62">
        <f t="shared" si="2"/>
        <v>437</v>
      </c>
    </row>
    <row r="32" spans="1:14" s="56" customFormat="1" ht="15" customHeight="1">
      <c r="A32" s="65" t="s">
        <v>33</v>
      </c>
      <c r="B32" s="66" t="s">
        <v>78</v>
      </c>
      <c r="C32" s="67">
        <v>1</v>
      </c>
      <c r="D32" s="67">
        <v>1</v>
      </c>
      <c r="E32" s="67">
        <v>75</v>
      </c>
      <c r="F32" s="67">
        <v>75</v>
      </c>
      <c r="G32" s="67">
        <v>19</v>
      </c>
      <c r="H32" s="67">
        <v>19</v>
      </c>
      <c r="I32" s="67">
        <v>30</v>
      </c>
      <c r="J32" s="67">
        <v>30</v>
      </c>
      <c r="K32" s="67">
        <v>1099</v>
      </c>
      <c r="L32" s="67">
        <v>1099</v>
      </c>
      <c r="M32" s="67">
        <v>346</v>
      </c>
      <c r="N32" s="67">
        <v>346</v>
      </c>
    </row>
    <row r="33" spans="1:14" s="56" customFormat="1" ht="15" customHeight="1">
      <c r="A33" s="69" t="s">
        <v>34</v>
      </c>
      <c r="B33" s="70" t="s">
        <v>79</v>
      </c>
      <c r="C33" s="71">
        <v>1</v>
      </c>
      <c r="D33" s="71">
        <v>1</v>
      </c>
      <c r="E33" s="71">
        <v>32</v>
      </c>
      <c r="F33" s="71">
        <v>32</v>
      </c>
      <c r="G33" s="71">
        <v>16</v>
      </c>
      <c r="H33" s="71">
        <v>16</v>
      </c>
      <c r="I33" s="71">
        <v>12</v>
      </c>
      <c r="J33" s="71">
        <v>12</v>
      </c>
      <c r="K33" s="71">
        <v>320</v>
      </c>
      <c r="L33" s="71">
        <v>320</v>
      </c>
      <c r="M33" s="71">
        <v>91</v>
      </c>
      <c r="N33" s="71">
        <v>91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56" customFormat="1" ht="13.5"/>
    <row r="72" s="56" customFormat="1" ht="13.5"/>
    <row r="73" s="56" customFormat="1" ht="13.5"/>
    <row r="74" s="56" customFormat="1" ht="13.5"/>
  </sheetData>
  <sheetProtection/>
  <mergeCells count="11">
    <mergeCell ref="E4:F4"/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3.875" style="1" customWidth="1"/>
    <col min="2" max="2" width="12.50390625" style="1" customWidth="1"/>
    <col min="3" max="3" width="12.125" style="1" customWidth="1"/>
    <col min="4" max="4" width="12.00390625" style="1" customWidth="1"/>
    <col min="5" max="5" width="12.50390625" style="1" customWidth="1"/>
    <col min="6" max="6" width="12.37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9.5" customHeight="1">
      <c r="A2" s="88" t="s">
        <v>81</v>
      </c>
      <c r="B2" s="88"/>
      <c r="C2" s="88"/>
      <c r="D2" s="88"/>
      <c r="E2" s="88"/>
      <c r="F2" s="88"/>
    </row>
    <row r="3" spans="1:6" ht="19.5" customHeight="1">
      <c r="A3" s="87">
        <v>95</v>
      </c>
      <c r="B3" s="87"/>
      <c r="C3" s="87"/>
      <c r="D3" s="89" t="str">
        <f>"SY"&amp;A3+1911&amp;"-"&amp;A3+1912</f>
        <v>SY2006-2007</v>
      </c>
      <c r="E3" s="89"/>
      <c r="F3" s="89"/>
    </row>
    <row r="4" spans="1:6" s="23" customFormat="1" ht="27.75" customHeight="1">
      <c r="A4" s="20"/>
      <c r="B4" s="21" t="s">
        <v>35</v>
      </c>
      <c r="C4" s="22" t="s">
        <v>36</v>
      </c>
      <c r="D4" s="22" t="s">
        <v>37</v>
      </c>
      <c r="E4" s="22" t="s">
        <v>38</v>
      </c>
      <c r="F4" s="22" t="s">
        <v>39</v>
      </c>
    </row>
    <row r="5" spans="1:6" s="37" customFormat="1" ht="15" customHeight="1">
      <c r="A5" s="38" t="s">
        <v>40</v>
      </c>
      <c r="B5" s="39">
        <f>SUM(C5:F5)</f>
        <v>318</v>
      </c>
      <c r="C5" s="40">
        <v>85</v>
      </c>
      <c r="D5" s="40">
        <v>39</v>
      </c>
      <c r="E5" s="40">
        <v>54</v>
      </c>
      <c r="F5" s="40">
        <v>140</v>
      </c>
    </row>
    <row r="6" spans="1:6" s="37" customFormat="1" ht="15" customHeight="1">
      <c r="A6" s="41" t="s">
        <v>41</v>
      </c>
      <c r="B6" s="42">
        <f aca="true" t="shared" si="0" ref="B6:B33">SUM(C6:F6)</f>
        <v>34581</v>
      </c>
      <c r="C6" s="43">
        <f>C7+C8</f>
        <v>9269</v>
      </c>
      <c r="D6" s="43">
        <f>D7+D8</f>
        <v>5487</v>
      </c>
      <c r="E6" s="43">
        <f>E7+E8</f>
        <v>6444</v>
      </c>
      <c r="F6" s="43">
        <f>F7+F8</f>
        <v>13381</v>
      </c>
    </row>
    <row r="7" spans="1:6" s="37" customFormat="1" ht="15" customHeight="1">
      <c r="A7" s="44" t="s">
        <v>144</v>
      </c>
      <c r="B7" s="45">
        <f t="shared" si="0"/>
        <v>14097</v>
      </c>
      <c r="C7" s="46">
        <v>4036</v>
      </c>
      <c r="D7" s="46">
        <v>1905</v>
      </c>
      <c r="E7" s="46">
        <v>2248</v>
      </c>
      <c r="F7" s="46">
        <v>5908</v>
      </c>
    </row>
    <row r="8" spans="1:6" s="37" customFormat="1" ht="15" customHeight="1">
      <c r="A8" s="44" t="s">
        <v>145</v>
      </c>
      <c r="B8" s="45">
        <f t="shared" si="0"/>
        <v>20484</v>
      </c>
      <c r="C8" s="46">
        <v>5233</v>
      </c>
      <c r="D8" s="46">
        <v>3582</v>
      </c>
      <c r="E8" s="46">
        <v>4196</v>
      </c>
      <c r="F8" s="46">
        <v>7473</v>
      </c>
    </row>
    <row r="9" spans="1:6" s="37" customFormat="1" ht="15" customHeight="1">
      <c r="A9" s="41" t="s">
        <v>44</v>
      </c>
      <c r="B9" s="42">
        <f t="shared" si="0"/>
        <v>6423</v>
      </c>
      <c r="C9" s="43">
        <f>C10+C11</f>
        <v>1842</v>
      </c>
      <c r="D9" s="43">
        <f>D10+D11</f>
        <v>843</v>
      </c>
      <c r="E9" s="43">
        <f>E10+E11</f>
        <v>698</v>
      </c>
      <c r="F9" s="43">
        <f>F10+F11</f>
        <v>3040</v>
      </c>
    </row>
    <row r="10" spans="1:6" s="37" customFormat="1" ht="15" customHeight="1">
      <c r="A10" s="44" t="s">
        <v>146</v>
      </c>
      <c r="B10" s="45">
        <f t="shared" si="0"/>
        <v>1746</v>
      </c>
      <c r="C10" s="46">
        <v>477</v>
      </c>
      <c r="D10" s="46">
        <v>151</v>
      </c>
      <c r="E10" s="46">
        <v>160</v>
      </c>
      <c r="F10" s="46">
        <v>958</v>
      </c>
    </row>
    <row r="11" spans="1:6" s="37" customFormat="1" ht="15" customHeight="1">
      <c r="A11" s="44" t="s">
        <v>147</v>
      </c>
      <c r="B11" s="45">
        <f t="shared" si="0"/>
        <v>4677</v>
      </c>
      <c r="C11" s="46">
        <v>1365</v>
      </c>
      <c r="D11" s="46">
        <v>692</v>
      </c>
      <c r="E11" s="46">
        <v>538</v>
      </c>
      <c r="F11" s="46">
        <v>2082</v>
      </c>
    </row>
    <row r="12" spans="1:6" s="37" customFormat="1" ht="15" customHeight="1">
      <c r="A12" s="41" t="s">
        <v>47</v>
      </c>
      <c r="B12" s="42">
        <f t="shared" si="0"/>
        <v>10393</v>
      </c>
      <c r="C12" s="43">
        <f>C13+C14+C15</f>
        <v>4023</v>
      </c>
      <c r="D12" s="43">
        <f>D13+D14+D15</f>
        <v>1959</v>
      </c>
      <c r="E12" s="43">
        <f>E13+E14+E15</f>
        <v>987</v>
      </c>
      <c r="F12" s="43">
        <f>F13+F14+F15</f>
        <v>3424</v>
      </c>
    </row>
    <row r="13" spans="1:6" s="37" customFormat="1" ht="15" customHeight="1">
      <c r="A13" s="44" t="s">
        <v>48</v>
      </c>
      <c r="B13" s="45">
        <f t="shared" si="0"/>
        <v>3460</v>
      </c>
      <c r="C13" s="46">
        <v>1354</v>
      </c>
      <c r="D13" s="46">
        <v>657</v>
      </c>
      <c r="E13" s="46">
        <v>337</v>
      </c>
      <c r="F13" s="46">
        <v>1112</v>
      </c>
    </row>
    <row r="14" spans="1:6" s="37" customFormat="1" ht="15" customHeight="1">
      <c r="A14" s="44" t="s">
        <v>49</v>
      </c>
      <c r="B14" s="45">
        <f t="shared" si="0"/>
        <v>3501</v>
      </c>
      <c r="C14" s="46">
        <v>1345</v>
      </c>
      <c r="D14" s="46">
        <v>654</v>
      </c>
      <c r="E14" s="46">
        <v>333</v>
      </c>
      <c r="F14" s="46">
        <v>1169</v>
      </c>
    </row>
    <row r="15" spans="1:6" s="37" customFormat="1" ht="15" customHeight="1">
      <c r="A15" s="44" t="s">
        <v>50</v>
      </c>
      <c r="B15" s="45">
        <f t="shared" si="0"/>
        <v>3432</v>
      </c>
      <c r="C15" s="46">
        <v>1324</v>
      </c>
      <c r="D15" s="46">
        <v>648</v>
      </c>
      <c r="E15" s="46">
        <v>317</v>
      </c>
      <c r="F15" s="46">
        <v>1143</v>
      </c>
    </row>
    <row r="16" spans="1:6" s="37" customFormat="1" ht="15" customHeight="1">
      <c r="A16" s="41" t="s">
        <v>51</v>
      </c>
      <c r="B16" s="42">
        <f t="shared" si="0"/>
        <v>419140</v>
      </c>
      <c r="C16" s="43">
        <f>C17+C18</f>
        <v>156218</v>
      </c>
      <c r="D16" s="43">
        <f>D17+D18</f>
        <v>74807</v>
      </c>
      <c r="E16" s="43">
        <f>E17+E18</f>
        <v>36851</v>
      </c>
      <c r="F16" s="43">
        <f>F17+F18</f>
        <v>151264</v>
      </c>
    </row>
    <row r="17" spans="1:6" s="37" customFormat="1" ht="15" customHeight="1">
      <c r="A17" s="44" t="s">
        <v>45</v>
      </c>
      <c r="B17" s="45">
        <f t="shared" si="0"/>
        <v>210246</v>
      </c>
      <c r="C17" s="46">
        <f aca="true" t="shared" si="1" ref="C17:F18">C20+C23+C26+C29</f>
        <v>79588</v>
      </c>
      <c r="D17" s="46">
        <f t="shared" si="1"/>
        <v>37795</v>
      </c>
      <c r="E17" s="46">
        <f t="shared" si="1"/>
        <v>18266</v>
      </c>
      <c r="F17" s="46">
        <f t="shared" si="1"/>
        <v>74597</v>
      </c>
    </row>
    <row r="18" spans="1:6" s="37" customFormat="1" ht="15" customHeight="1">
      <c r="A18" s="44" t="s">
        <v>46</v>
      </c>
      <c r="B18" s="45">
        <f t="shared" si="0"/>
        <v>208894</v>
      </c>
      <c r="C18" s="46">
        <f t="shared" si="1"/>
        <v>76630</v>
      </c>
      <c r="D18" s="46">
        <f t="shared" si="1"/>
        <v>37012</v>
      </c>
      <c r="E18" s="46">
        <f t="shared" si="1"/>
        <v>18585</v>
      </c>
      <c r="F18" s="46">
        <f t="shared" si="1"/>
        <v>76667</v>
      </c>
    </row>
    <row r="19" spans="1:6" s="37" customFormat="1" ht="15" customHeight="1">
      <c r="A19" s="48" t="s">
        <v>52</v>
      </c>
      <c r="B19" s="49">
        <f t="shared" si="0"/>
        <v>140340</v>
      </c>
      <c r="C19" s="50">
        <f>C20+C21</f>
        <v>52150</v>
      </c>
      <c r="D19" s="50">
        <f>D20+D21</f>
        <v>25168</v>
      </c>
      <c r="E19" s="50">
        <f>E20+E21</f>
        <v>12709</v>
      </c>
      <c r="F19" s="50">
        <f>F20+F21</f>
        <v>50313</v>
      </c>
    </row>
    <row r="20" spans="1:6" s="37" customFormat="1" ht="15" customHeight="1">
      <c r="A20" s="44" t="s">
        <v>45</v>
      </c>
      <c r="B20" s="45">
        <f t="shared" si="0"/>
        <v>71128</v>
      </c>
      <c r="C20" s="46">
        <v>26862</v>
      </c>
      <c r="D20" s="46">
        <v>12976</v>
      </c>
      <c r="E20" s="46">
        <v>6328</v>
      </c>
      <c r="F20" s="46">
        <v>24962</v>
      </c>
    </row>
    <row r="21" spans="1:6" s="37" customFormat="1" ht="15" customHeight="1">
      <c r="A21" s="44" t="s">
        <v>46</v>
      </c>
      <c r="B21" s="45">
        <f t="shared" si="0"/>
        <v>69212</v>
      </c>
      <c r="C21" s="46">
        <v>25288</v>
      </c>
      <c r="D21" s="46">
        <v>12192</v>
      </c>
      <c r="E21" s="46">
        <v>6381</v>
      </c>
      <c r="F21" s="46">
        <v>25351</v>
      </c>
    </row>
    <row r="22" spans="1:6" s="37" customFormat="1" ht="15" customHeight="1">
      <c r="A22" s="48" t="s">
        <v>155</v>
      </c>
      <c r="B22" s="49">
        <f t="shared" si="0"/>
        <v>140576</v>
      </c>
      <c r="C22" s="50">
        <f>C23+C24</f>
        <v>51889</v>
      </c>
      <c r="D22" s="50">
        <f>D23+D24</f>
        <v>24911</v>
      </c>
      <c r="E22" s="50">
        <f>E23+E24</f>
        <v>12429</v>
      </c>
      <c r="F22" s="50">
        <f>F23+F24</f>
        <v>51347</v>
      </c>
    </row>
    <row r="23" spans="1:6" s="37" customFormat="1" ht="15" customHeight="1">
      <c r="A23" s="44" t="s">
        <v>45</v>
      </c>
      <c r="B23" s="45">
        <f t="shared" si="0"/>
        <v>70484</v>
      </c>
      <c r="C23" s="46">
        <v>26498</v>
      </c>
      <c r="D23" s="46">
        <v>12635</v>
      </c>
      <c r="E23" s="46">
        <v>6330</v>
      </c>
      <c r="F23" s="46">
        <v>25021</v>
      </c>
    </row>
    <row r="24" spans="1:6" s="37" customFormat="1" ht="15" customHeight="1">
      <c r="A24" s="44" t="s">
        <v>46</v>
      </c>
      <c r="B24" s="45">
        <f t="shared" si="0"/>
        <v>70092</v>
      </c>
      <c r="C24" s="46">
        <v>25391</v>
      </c>
      <c r="D24" s="46">
        <v>12276</v>
      </c>
      <c r="E24" s="46">
        <v>6099</v>
      </c>
      <c r="F24" s="46">
        <v>26326</v>
      </c>
    </row>
    <row r="25" spans="1:6" s="37" customFormat="1" ht="15" customHeight="1">
      <c r="A25" s="48" t="s">
        <v>156</v>
      </c>
      <c r="B25" s="49">
        <f t="shared" si="0"/>
        <v>137154</v>
      </c>
      <c r="C25" s="50">
        <f>C26+C27</f>
        <v>51385</v>
      </c>
      <c r="D25" s="50">
        <f>D26+D27</f>
        <v>24631</v>
      </c>
      <c r="E25" s="50">
        <f>E26+E27</f>
        <v>11681</v>
      </c>
      <c r="F25" s="50">
        <f>F26+F27</f>
        <v>49457</v>
      </c>
    </row>
    <row r="26" spans="1:6" s="37" customFormat="1" ht="15" customHeight="1">
      <c r="A26" s="44" t="s">
        <v>45</v>
      </c>
      <c r="B26" s="45">
        <f t="shared" si="0"/>
        <v>67800</v>
      </c>
      <c r="C26" s="46">
        <v>25611</v>
      </c>
      <c r="D26" s="46">
        <v>12115</v>
      </c>
      <c r="E26" s="46">
        <v>5584</v>
      </c>
      <c r="F26" s="46">
        <v>24490</v>
      </c>
    </row>
    <row r="27" spans="1:6" s="37" customFormat="1" ht="15" customHeight="1">
      <c r="A27" s="44" t="s">
        <v>46</v>
      </c>
      <c r="B27" s="45">
        <f t="shared" si="0"/>
        <v>69354</v>
      </c>
      <c r="C27" s="46">
        <v>25774</v>
      </c>
      <c r="D27" s="46">
        <v>12516</v>
      </c>
      <c r="E27" s="46">
        <v>6097</v>
      </c>
      <c r="F27" s="46">
        <v>24967</v>
      </c>
    </row>
    <row r="28" spans="1:6" s="37" customFormat="1" ht="15" customHeight="1">
      <c r="A28" s="48" t="s">
        <v>82</v>
      </c>
      <c r="B28" s="49">
        <f t="shared" si="0"/>
        <v>1070</v>
      </c>
      <c r="C28" s="50">
        <f>C29+C30</f>
        <v>794</v>
      </c>
      <c r="D28" s="50">
        <f>D29+D30</f>
        <v>97</v>
      </c>
      <c r="E28" s="50">
        <f>E29+E30</f>
        <v>32</v>
      </c>
      <c r="F28" s="50">
        <f>F29+F30</f>
        <v>147</v>
      </c>
    </row>
    <row r="29" spans="1:6" s="37" customFormat="1" ht="15" customHeight="1">
      <c r="A29" s="44" t="s">
        <v>45</v>
      </c>
      <c r="B29" s="45">
        <f t="shared" si="0"/>
        <v>834</v>
      </c>
      <c r="C29" s="46">
        <v>617</v>
      </c>
      <c r="D29" s="46">
        <v>69</v>
      </c>
      <c r="E29" s="46">
        <v>24</v>
      </c>
      <c r="F29" s="46">
        <v>124</v>
      </c>
    </row>
    <row r="30" spans="1:6" s="37" customFormat="1" ht="15" customHeight="1">
      <c r="A30" s="44" t="s">
        <v>46</v>
      </c>
      <c r="B30" s="45">
        <f t="shared" si="0"/>
        <v>236</v>
      </c>
      <c r="C30" s="46">
        <v>177</v>
      </c>
      <c r="D30" s="46">
        <v>28</v>
      </c>
      <c r="E30" s="46">
        <v>8</v>
      </c>
      <c r="F30" s="46">
        <v>23</v>
      </c>
    </row>
    <row r="31" spans="1:6" s="37" customFormat="1" ht="30" customHeight="1">
      <c r="A31" s="51" t="s">
        <v>148</v>
      </c>
      <c r="B31" s="42">
        <f t="shared" si="0"/>
        <v>132673</v>
      </c>
      <c r="C31" s="43">
        <f>C32+C33</f>
        <v>50348</v>
      </c>
      <c r="D31" s="43">
        <f>D32+D33</f>
        <v>23697</v>
      </c>
      <c r="E31" s="43">
        <f>E32+E33</f>
        <v>11007</v>
      </c>
      <c r="F31" s="43">
        <f>F32+F33</f>
        <v>47621</v>
      </c>
    </row>
    <row r="32" spans="1:6" s="37" customFormat="1" ht="15" customHeight="1">
      <c r="A32" s="44" t="s">
        <v>146</v>
      </c>
      <c r="B32" s="45">
        <f t="shared" si="0"/>
        <v>64855</v>
      </c>
      <c r="C32" s="46">
        <v>24894</v>
      </c>
      <c r="D32" s="46">
        <v>11414</v>
      </c>
      <c r="E32" s="46">
        <v>5116</v>
      </c>
      <c r="F32" s="46">
        <v>23431</v>
      </c>
    </row>
    <row r="33" spans="1:6" s="37" customFormat="1" ht="15" customHeight="1">
      <c r="A33" s="52" t="s">
        <v>147</v>
      </c>
      <c r="B33" s="53">
        <f t="shared" si="0"/>
        <v>67818</v>
      </c>
      <c r="C33" s="54">
        <v>25454</v>
      </c>
      <c r="D33" s="54">
        <v>12283</v>
      </c>
      <c r="E33" s="54">
        <v>5891</v>
      </c>
      <c r="F33" s="54">
        <v>24190</v>
      </c>
    </row>
    <row r="34" s="37" customFormat="1" ht="15">
      <c r="A34" s="55"/>
    </row>
    <row r="35" s="37" customFormat="1" ht="15">
      <c r="A35" s="55"/>
    </row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25390625" style="2" customWidth="1"/>
    <col min="3" max="4" width="6.25390625" style="2" customWidth="1"/>
    <col min="5" max="5" width="7.625" style="2" customWidth="1"/>
    <col min="6" max="6" width="6.50390625" style="2" customWidth="1"/>
    <col min="7" max="7" width="6.875" style="2" customWidth="1"/>
    <col min="8" max="8" width="7.125" style="2" customWidth="1"/>
    <col min="9" max="9" width="7.50390625" style="2" customWidth="1"/>
    <col min="10" max="10" width="6.75390625" style="2" customWidth="1"/>
    <col min="11" max="11" width="7.75390625" style="2" customWidth="1"/>
    <col min="12" max="12" width="7.625" style="2" customWidth="1"/>
    <col min="13" max="13" width="8.625" style="2" customWidth="1"/>
    <col min="14" max="14" width="6.87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95</v>
      </c>
      <c r="B3" s="87"/>
      <c r="C3" s="87"/>
      <c r="D3" s="87"/>
      <c r="E3" s="87"/>
      <c r="F3" s="87"/>
      <c r="G3" s="87"/>
      <c r="H3" s="89" t="str">
        <f>"SY"&amp;A3+1911&amp;"-"&amp;A3+1912</f>
        <v>SY2006-2007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92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318</v>
      </c>
      <c r="D6" s="62">
        <f t="shared" si="0"/>
        <v>178</v>
      </c>
      <c r="E6" s="62">
        <f t="shared" si="0"/>
        <v>34581</v>
      </c>
      <c r="F6" s="62">
        <f t="shared" si="0"/>
        <v>21200</v>
      </c>
      <c r="G6" s="62">
        <f t="shared" si="0"/>
        <v>6423</v>
      </c>
      <c r="H6" s="62">
        <f t="shared" si="0"/>
        <v>3383</v>
      </c>
      <c r="I6" s="62">
        <f t="shared" si="0"/>
        <v>10393</v>
      </c>
      <c r="J6" s="62">
        <f t="shared" si="0"/>
        <v>6969</v>
      </c>
      <c r="K6" s="62">
        <f t="shared" si="0"/>
        <v>419140</v>
      </c>
      <c r="L6" s="62">
        <f t="shared" si="0"/>
        <v>267876</v>
      </c>
      <c r="M6" s="62">
        <f t="shared" si="0"/>
        <v>132673</v>
      </c>
      <c r="N6" s="62">
        <f t="shared" si="0"/>
        <v>85052</v>
      </c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316</v>
      </c>
      <c r="D7" s="62">
        <f t="shared" si="1"/>
        <v>176</v>
      </c>
      <c r="E7" s="62">
        <f t="shared" si="1"/>
        <v>34476</v>
      </c>
      <c r="F7" s="62">
        <f t="shared" si="1"/>
        <v>21095</v>
      </c>
      <c r="G7" s="62">
        <f t="shared" si="1"/>
        <v>6387</v>
      </c>
      <c r="H7" s="62">
        <f t="shared" si="1"/>
        <v>3347</v>
      </c>
      <c r="I7" s="62">
        <f t="shared" si="1"/>
        <v>10351</v>
      </c>
      <c r="J7" s="62">
        <f t="shared" si="1"/>
        <v>6927</v>
      </c>
      <c r="K7" s="62">
        <f t="shared" si="1"/>
        <v>417731</v>
      </c>
      <c r="L7" s="62">
        <f t="shared" si="1"/>
        <v>266467</v>
      </c>
      <c r="M7" s="62">
        <f t="shared" si="1"/>
        <v>132225</v>
      </c>
      <c r="N7" s="62">
        <f t="shared" si="1"/>
        <v>84604</v>
      </c>
    </row>
    <row r="8" spans="1:14" s="56" customFormat="1" ht="15" customHeight="1">
      <c r="A8" s="65" t="s">
        <v>9</v>
      </c>
      <c r="B8" s="66" t="s">
        <v>165</v>
      </c>
      <c r="C8" s="67">
        <v>51</v>
      </c>
      <c r="D8" s="67">
        <v>28</v>
      </c>
      <c r="E8" s="67">
        <v>6008</v>
      </c>
      <c r="F8" s="67">
        <v>4155</v>
      </c>
      <c r="G8" s="67">
        <v>1132</v>
      </c>
      <c r="H8" s="67">
        <v>699</v>
      </c>
      <c r="I8" s="67">
        <v>1965</v>
      </c>
      <c r="J8" s="67">
        <v>1449</v>
      </c>
      <c r="K8" s="67">
        <v>80072</v>
      </c>
      <c r="L8" s="67">
        <v>55858</v>
      </c>
      <c r="M8" s="67">
        <v>24952</v>
      </c>
      <c r="N8" s="67">
        <v>17909</v>
      </c>
    </row>
    <row r="9" spans="1:14" s="56" customFormat="1" ht="15" customHeight="1">
      <c r="A9" s="65" t="s">
        <v>10</v>
      </c>
      <c r="B9" s="66" t="s">
        <v>171</v>
      </c>
      <c r="C9" s="67">
        <v>20</v>
      </c>
      <c r="D9" s="67">
        <v>15</v>
      </c>
      <c r="E9" s="67">
        <v>2279</v>
      </c>
      <c r="F9" s="67">
        <v>1788</v>
      </c>
      <c r="G9" s="67">
        <v>386</v>
      </c>
      <c r="H9" s="67">
        <v>240</v>
      </c>
      <c r="I9" s="67">
        <v>871</v>
      </c>
      <c r="J9" s="67">
        <v>641</v>
      </c>
      <c r="K9" s="67">
        <v>35097</v>
      </c>
      <c r="L9" s="67">
        <v>24083</v>
      </c>
      <c r="M9" s="67">
        <v>11124</v>
      </c>
      <c r="N9" s="67">
        <v>7290</v>
      </c>
    </row>
    <row r="10" spans="1:14" s="56" customFormat="1" ht="15" customHeight="1">
      <c r="A10" s="65" t="s">
        <v>11</v>
      </c>
      <c r="B10" s="66" t="s">
        <v>234</v>
      </c>
      <c r="C10" s="67">
        <v>37</v>
      </c>
      <c r="D10" s="67">
        <v>21</v>
      </c>
      <c r="E10" s="67">
        <v>4706</v>
      </c>
      <c r="F10" s="67">
        <v>3119</v>
      </c>
      <c r="G10" s="67">
        <v>761</v>
      </c>
      <c r="H10" s="67">
        <v>395</v>
      </c>
      <c r="I10" s="67">
        <v>1110</v>
      </c>
      <c r="J10" s="67">
        <v>713</v>
      </c>
      <c r="K10" s="67">
        <v>44975</v>
      </c>
      <c r="L10" s="67">
        <v>27788</v>
      </c>
      <c r="M10" s="67">
        <v>14479</v>
      </c>
      <c r="N10" s="67">
        <v>8916</v>
      </c>
    </row>
    <row r="11" spans="1:14" s="56" customFormat="1" ht="15" customHeight="1">
      <c r="A11" s="65" t="s">
        <v>12</v>
      </c>
      <c r="B11" s="66" t="s">
        <v>173</v>
      </c>
      <c r="C11" s="67">
        <v>6</v>
      </c>
      <c r="D11" s="67">
        <v>4</v>
      </c>
      <c r="E11" s="67">
        <v>457</v>
      </c>
      <c r="F11" s="67">
        <v>336</v>
      </c>
      <c r="G11" s="67">
        <v>117</v>
      </c>
      <c r="H11" s="67">
        <v>70</v>
      </c>
      <c r="I11" s="67">
        <v>208</v>
      </c>
      <c r="J11" s="67">
        <v>175</v>
      </c>
      <c r="K11" s="67">
        <v>8233</v>
      </c>
      <c r="L11" s="67">
        <v>6964</v>
      </c>
      <c r="M11" s="67">
        <v>2674</v>
      </c>
      <c r="N11" s="67">
        <v>2342</v>
      </c>
    </row>
    <row r="12" spans="1:14" s="56" customFormat="1" ht="15" customHeight="1">
      <c r="A12" s="65" t="s">
        <v>13</v>
      </c>
      <c r="B12" s="66" t="s">
        <v>175</v>
      </c>
      <c r="C12" s="67">
        <v>22</v>
      </c>
      <c r="D12" s="67">
        <v>9</v>
      </c>
      <c r="E12" s="67">
        <v>2882</v>
      </c>
      <c r="F12" s="67">
        <v>1263</v>
      </c>
      <c r="G12" s="67">
        <v>489</v>
      </c>
      <c r="H12" s="67">
        <v>182</v>
      </c>
      <c r="I12" s="67">
        <v>839</v>
      </c>
      <c r="J12" s="67">
        <v>478</v>
      </c>
      <c r="K12" s="67">
        <v>35748</v>
      </c>
      <c r="L12" s="67">
        <v>19646</v>
      </c>
      <c r="M12" s="67">
        <v>11024</v>
      </c>
      <c r="N12" s="67">
        <v>6308</v>
      </c>
    </row>
    <row r="13" spans="1:14" s="56" customFormat="1" ht="15" customHeight="1">
      <c r="A13" s="65" t="s">
        <v>14</v>
      </c>
      <c r="B13" s="66" t="s">
        <v>177</v>
      </c>
      <c r="C13" s="67">
        <v>8</v>
      </c>
      <c r="D13" s="67">
        <v>4</v>
      </c>
      <c r="E13" s="67">
        <v>826</v>
      </c>
      <c r="F13" s="67">
        <v>460</v>
      </c>
      <c r="G13" s="67">
        <v>158</v>
      </c>
      <c r="H13" s="67">
        <v>80</v>
      </c>
      <c r="I13" s="67">
        <v>191</v>
      </c>
      <c r="J13" s="67">
        <v>121</v>
      </c>
      <c r="K13" s="67">
        <v>7759</v>
      </c>
      <c r="L13" s="67">
        <v>4704</v>
      </c>
      <c r="M13" s="67">
        <v>2086</v>
      </c>
      <c r="N13" s="67">
        <v>1525</v>
      </c>
    </row>
    <row r="14" spans="1:14" s="56" customFormat="1" ht="15" customHeight="1">
      <c r="A14" s="65" t="s">
        <v>15</v>
      </c>
      <c r="B14" s="66" t="s">
        <v>179</v>
      </c>
      <c r="C14" s="67">
        <v>9</v>
      </c>
      <c r="D14" s="67">
        <v>6</v>
      </c>
      <c r="E14" s="67">
        <v>939</v>
      </c>
      <c r="F14" s="67">
        <v>629</v>
      </c>
      <c r="G14" s="67">
        <v>183</v>
      </c>
      <c r="H14" s="67">
        <v>116</v>
      </c>
      <c r="I14" s="67">
        <v>241</v>
      </c>
      <c r="J14" s="67">
        <v>174</v>
      </c>
      <c r="K14" s="67">
        <v>9740</v>
      </c>
      <c r="L14" s="67">
        <v>6689</v>
      </c>
      <c r="M14" s="67">
        <v>2923</v>
      </c>
      <c r="N14" s="67">
        <v>2083</v>
      </c>
    </row>
    <row r="15" spans="1:14" s="56" customFormat="1" ht="15" customHeight="1">
      <c r="A15" s="65" t="s">
        <v>16</v>
      </c>
      <c r="B15" s="66" t="s">
        <v>236</v>
      </c>
      <c r="C15" s="67">
        <v>22</v>
      </c>
      <c r="D15" s="67">
        <v>9</v>
      </c>
      <c r="E15" s="67">
        <v>2811</v>
      </c>
      <c r="F15" s="67">
        <v>942</v>
      </c>
      <c r="G15" s="67">
        <v>587</v>
      </c>
      <c r="H15" s="67">
        <v>164</v>
      </c>
      <c r="I15" s="67">
        <v>641</v>
      </c>
      <c r="J15" s="67">
        <v>274</v>
      </c>
      <c r="K15" s="67">
        <v>27331</v>
      </c>
      <c r="L15" s="67">
        <v>10462</v>
      </c>
      <c r="M15" s="67">
        <v>8961</v>
      </c>
      <c r="N15" s="67">
        <v>3497</v>
      </c>
    </row>
    <row r="16" spans="1:14" s="56" customFormat="1" ht="15" customHeight="1">
      <c r="A16" s="65" t="s">
        <v>17</v>
      </c>
      <c r="B16" s="66" t="s">
        <v>181</v>
      </c>
      <c r="C16" s="67">
        <v>9</v>
      </c>
      <c r="D16" s="67">
        <v>6</v>
      </c>
      <c r="E16" s="67">
        <v>1022</v>
      </c>
      <c r="F16" s="67">
        <v>688</v>
      </c>
      <c r="G16" s="67">
        <v>188</v>
      </c>
      <c r="H16" s="67">
        <v>126</v>
      </c>
      <c r="I16" s="67">
        <v>409</v>
      </c>
      <c r="J16" s="67">
        <v>289</v>
      </c>
      <c r="K16" s="67">
        <v>16969</v>
      </c>
      <c r="L16" s="67">
        <v>11585</v>
      </c>
      <c r="M16" s="67">
        <v>5424</v>
      </c>
      <c r="N16" s="67">
        <v>3577</v>
      </c>
    </row>
    <row r="17" spans="1:14" s="56" customFormat="1" ht="15" customHeight="1">
      <c r="A17" s="65" t="s">
        <v>18</v>
      </c>
      <c r="B17" s="66" t="s">
        <v>183</v>
      </c>
      <c r="C17" s="67">
        <v>7</v>
      </c>
      <c r="D17" s="67">
        <v>5</v>
      </c>
      <c r="E17" s="67">
        <v>598</v>
      </c>
      <c r="F17" s="67">
        <v>548</v>
      </c>
      <c r="G17" s="67">
        <v>115</v>
      </c>
      <c r="H17" s="67">
        <v>102</v>
      </c>
      <c r="I17" s="67">
        <v>184</v>
      </c>
      <c r="J17" s="67">
        <v>170</v>
      </c>
      <c r="K17" s="67">
        <v>6499</v>
      </c>
      <c r="L17" s="67">
        <v>6031</v>
      </c>
      <c r="M17" s="67">
        <v>2140</v>
      </c>
      <c r="N17" s="67">
        <v>1940</v>
      </c>
    </row>
    <row r="18" spans="1:14" s="56" customFormat="1" ht="15" customHeight="1">
      <c r="A18" s="65" t="s">
        <v>19</v>
      </c>
      <c r="B18" s="66" t="s">
        <v>185</v>
      </c>
      <c r="C18" s="67">
        <v>12</v>
      </c>
      <c r="D18" s="67">
        <v>5</v>
      </c>
      <c r="E18" s="67">
        <v>876</v>
      </c>
      <c r="F18" s="67">
        <v>494</v>
      </c>
      <c r="G18" s="67">
        <v>194</v>
      </c>
      <c r="H18" s="67">
        <v>84</v>
      </c>
      <c r="I18" s="67">
        <v>265</v>
      </c>
      <c r="J18" s="67">
        <v>158</v>
      </c>
      <c r="K18" s="67">
        <v>10388</v>
      </c>
      <c r="L18" s="67">
        <v>6111</v>
      </c>
      <c r="M18" s="67">
        <v>3546</v>
      </c>
      <c r="N18" s="67">
        <v>2032</v>
      </c>
    </row>
    <row r="19" spans="1:14" s="56" customFormat="1" ht="15" customHeight="1">
      <c r="A19" s="65" t="s">
        <v>20</v>
      </c>
      <c r="B19" s="66" t="s">
        <v>187</v>
      </c>
      <c r="C19" s="67">
        <v>6</v>
      </c>
      <c r="D19" s="67">
        <v>3</v>
      </c>
      <c r="E19" s="67">
        <v>430</v>
      </c>
      <c r="F19" s="67">
        <v>180</v>
      </c>
      <c r="G19" s="67">
        <v>99</v>
      </c>
      <c r="H19" s="67">
        <v>36</v>
      </c>
      <c r="I19" s="67">
        <v>68</v>
      </c>
      <c r="J19" s="67">
        <v>28</v>
      </c>
      <c r="K19" s="67">
        <v>2684</v>
      </c>
      <c r="L19" s="67">
        <v>1029</v>
      </c>
      <c r="M19" s="67">
        <v>743</v>
      </c>
      <c r="N19" s="67">
        <v>198</v>
      </c>
    </row>
    <row r="20" spans="1:14" s="56" customFormat="1" ht="15" customHeight="1">
      <c r="A20" s="65" t="s">
        <v>21</v>
      </c>
      <c r="B20" s="66" t="s">
        <v>238</v>
      </c>
      <c r="C20" s="67">
        <v>17</v>
      </c>
      <c r="D20" s="67">
        <v>9</v>
      </c>
      <c r="E20" s="67">
        <v>1485</v>
      </c>
      <c r="F20" s="67">
        <v>875</v>
      </c>
      <c r="G20" s="67">
        <v>274</v>
      </c>
      <c r="H20" s="67">
        <v>162</v>
      </c>
      <c r="I20" s="67">
        <v>512</v>
      </c>
      <c r="J20" s="67">
        <v>328</v>
      </c>
      <c r="K20" s="67">
        <v>20178</v>
      </c>
      <c r="L20" s="67">
        <v>12135</v>
      </c>
      <c r="M20" s="67">
        <v>6420</v>
      </c>
      <c r="N20" s="67">
        <v>3681</v>
      </c>
    </row>
    <row r="21" spans="1:14" s="56" customFormat="1" ht="15" customHeight="1">
      <c r="A21" s="65" t="s">
        <v>22</v>
      </c>
      <c r="B21" s="66" t="s">
        <v>240</v>
      </c>
      <c r="C21" s="67">
        <v>13</v>
      </c>
      <c r="D21" s="67">
        <v>10</v>
      </c>
      <c r="E21" s="67">
        <v>1302</v>
      </c>
      <c r="F21" s="67">
        <v>1163</v>
      </c>
      <c r="G21" s="67">
        <v>180</v>
      </c>
      <c r="H21" s="67">
        <v>142</v>
      </c>
      <c r="I21" s="67">
        <v>398</v>
      </c>
      <c r="J21" s="67">
        <v>286</v>
      </c>
      <c r="K21" s="67">
        <v>14933</v>
      </c>
      <c r="L21" s="67">
        <v>10610</v>
      </c>
      <c r="M21" s="67">
        <v>4849</v>
      </c>
      <c r="N21" s="67">
        <v>3322</v>
      </c>
    </row>
    <row r="22" spans="1:14" s="56" customFormat="1" ht="15" customHeight="1">
      <c r="A22" s="65" t="s">
        <v>23</v>
      </c>
      <c r="B22" s="66" t="s">
        <v>189</v>
      </c>
      <c r="C22" s="67">
        <v>11</v>
      </c>
      <c r="D22" s="67">
        <v>7</v>
      </c>
      <c r="E22" s="67">
        <v>889</v>
      </c>
      <c r="F22" s="67">
        <v>660</v>
      </c>
      <c r="G22" s="67">
        <v>153</v>
      </c>
      <c r="H22" s="67">
        <v>109</v>
      </c>
      <c r="I22" s="67">
        <v>315</v>
      </c>
      <c r="J22" s="67">
        <v>259</v>
      </c>
      <c r="K22" s="67">
        <v>11866</v>
      </c>
      <c r="L22" s="67">
        <v>9777</v>
      </c>
      <c r="M22" s="67">
        <v>3585</v>
      </c>
      <c r="N22" s="67">
        <v>2832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247</v>
      </c>
      <c r="F23" s="67">
        <v>228</v>
      </c>
      <c r="G23" s="67">
        <v>61</v>
      </c>
      <c r="H23" s="67">
        <v>56</v>
      </c>
      <c r="I23" s="67">
        <v>147</v>
      </c>
      <c r="J23" s="67">
        <v>138</v>
      </c>
      <c r="K23" s="67">
        <v>4736</v>
      </c>
      <c r="L23" s="67">
        <v>4438</v>
      </c>
      <c r="M23" s="67">
        <v>1468</v>
      </c>
      <c r="N23" s="67">
        <v>1428</v>
      </c>
    </row>
    <row r="24" spans="1:14" s="56" customFormat="1" ht="15" customHeight="1">
      <c r="A24" s="65" t="s">
        <v>25</v>
      </c>
      <c r="B24" s="66" t="s">
        <v>193</v>
      </c>
      <c r="C24" s="67">
        <v>7</v>
      </c>
      <c r="D24" s="67">
        <v>4</v>
      </c>
      <c r="E24" s="67">
        <v>540</v>
      </c>
      <c r="F24" s="67">
        <v>272</v>
      </c>
      <c r="G24" s="67">
        <v>126</v>
      </c>
      <c r="H24" s="67">
        <v>59</v>
      </c>
      <c r="I24" s="67">
        <v>203</v>
      </c>
      <c r="J24" s="67">
        <v>110</v>
      </c>
      <c r="K24" s="67">
        <v>7744</v>
      </c>
      <c r="L24" s="67">
        <v>3732</v>
      </c>
      <c r="M24" s="67">
        <v>2134</v>
      </c>
      <c r="N24" s="67">
        <v>1195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110</v>
      </c>
      <c r="F25" s="67">
        <v>110</v>
      </c>
      <c r="G25" s="67">
        <v>21</v>
      </c>
      <c r="H25" s="67">
        <v>21</v>
      </c>
      <c r="I25" s="67">
        <v>39</v>
      </c>
      <c r="J25" s="67">
        <v>39</v>
      </c>
      <c r="K25" s="67">
        <v>1223</v>
      </c>
      <c r="L25" s="67">
        <v>1223</v>
      </c>
      <c r="M25" s="67">
        <v>427</v>
      </c>
      <c r="N25" s="67">
        <v>427</v>
      </c>
    </row>
    <row r="26" spans="1:14" s="56" customFormat="1" ht="15" customHeight="1">
      <c r="A26" s="65" t="s">
        <v>27</v>
      </c>
      <c r="B26" s="66" t="s">
        <v>197</v>
      </c>
      <c r="C26" s="67">
        <v>7</v>
      </c>
      <c r="D26" s="67">
        <v>5</v>
      </c>
      <c r="E26" s="67">
        <v>791</v>
      </c>
      <c r="F26" s="67">
        <v>531</v>
      </c>
      <c r="G26" s="67">
        <v>138</v>
      </c>
      <c r="H26" s="67">
        <v>84</v>
      </c>
      <c r="I26" s="67">
        <v>206</v>
      </c>
      <c r="J26" s="67">
        <v>177</v>
      </c>
      <c r="K26" s="67">
        <v>7725</v>
      </c>
      <c r="L26" s="67">
        <v>6650</v>
      </c>
      <c r="M26" s="67">
        <v>2466</v>
      </c>
      <c r="N26" s="67">
        <v>2110</v>
      </c>
    </row>
    <row r="27" spans="1:14" s="56" customFormat="1" ht="15" customHeight="1">
      <c r="A27" s="65" t="s">
        <v>28</v>
      </c>
      <c r="B27" s="66" t="s">
        <v>199</v>
      </c>
      <c r="C27" s="67">
        <v>10</v>
      </c>
      <c r="D27" s="67">
        <v>6</v>
      </c>
      <c r="E27" s="67">
        <v>1107</v>
      </c>
      <c r="F27" s="67">
        <v>675</v>
      </c>
      <c r="G27" s="67">
        <v>213</v>
      </c>
      <c r="H27" s="67">
        <v>117</v>
      </c>
      <c r="I27" s="67">
        <v>324</v>
      </c>
      <c r="J27" s="67">
        <v>207</v>
      </c>
      <c r="K27" s="67">
        <v>13042</v>
      </c>
      <c r="L27" s="67">
        <v>8003</v>
      </c>
      <c r="M27" s="67">
        <v>3613</v>
      </c>
      <c r="N27" s="67">
        <v>2497</v>
      </c>
    </row>
    <row r="28" spans="1:14" s="56" customFormat="1" ht="15" customHeight="1">
      <c r="A28" s="65" t="s">
        <v>29</v>
      </c>
      <c r="B28" s="66" t="s">
        <v>167</v>
      </c>
      <c r="C28" s="67">
        <v>14</v>
      </c>
      <c r="D28" s="67">
        <v>7</v>
      </c>
      <c r="E28" s="67">
        <v>2025</v>
      </c>
      <c r="F28" s="67">
        <v>1059</v>
      </c>
      <c r="G28" s="67">
        <v>342</v>
      </c>
      <c r="H28" s="67">
        <v>144</v>
      </c>
      <c r="I28" s="67">
        <v>526</v>
      </c>
      <c r="J28" s="67">
        <v>331</v>
      </c>
      <c r="K28" s="67">
        <v>22950</v>
      </c>
      <c r="L28" s="67">
        <v>13723</v>
      </c>
      <c r="M28" s="67">
        <v>7632</v>
      </c>
      <c r="N28" s="67">
        <v>4622</v>
      </c>
    </row>
    <row r="29" spans="1:14" s="56" customFormat="1" ht="15" customHeight="1">
      <c r="A29" s="65" t="s">
        <v>30</v>
      </c>
      <c r="B29" s="66" t="s">
        <v>201</v>
      </c>
      <c r="C29" s="67">
        <v>8</v>
      </c>
      <c r="D29" s="67">
        <v>2</v>
      </c>
      <c r="E29" s="67">
        <v>613</v>
      </c>
      <c r="F29" s="67">
        <v>263</v>
      </c>
      <c r="G29" s="67">
        <v>144</v>
      </c>
      <c r="H29" s="67">
        <v>50</v>
      </c>
      <c r="I29" s="67">
        <v>241</v>
      </c>
      <c r="J29" s="67">
        <v>154</v>
      </c>
      <c r="K29" s="67">
        <v>9726</v>
      </c>
      <c r="L29" s="67">
        <v>6028</v>
      </c>
      <c r="M29" s="67">
        <v>3308</v>
      </c>
      <c r="N29" s="67">
        <v>1900</v>
      </c>
    </row>
    <row r="30" spans="1:14" s="56" customFormat="1" ht="15" customHeight="1">
      <c r="A30" s="65" t="s">
        <v>31</v>
      </c>
      <c r="B30" s="66" t="s">
        <v>169</v>
      </c>
      <c r="C30" s="67">
        <v>14</v>
      </c>
      <c r="D30" s="67">
        <v>6</v>
      </c>
      <c r="E30" s="67">
        <v>1533</v>
      </c>
      <c r="F30" s="67">
        <v>657</v>
      </c>
      <c r="G30" s="67">
        <v>326</v>
      </c>
      <c r="H30" s="67">
        <v>109</v>
      </c>
      <c r="I30" s="67">
        <v>448</v>
      </c>
      <c r="J30" s="67">
        <v>228</v>
      </c>
      <c r="K30" s="67">
        <v>18113</v>
      </c>
      <c r="L30" s="67">
        <v>9198</v>
      </c>
      <c r="M30" s="67">
        <v>6247</v>
      </c>
      <c r="N30" s="67">
        <v>2973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105</v>
      </c>
      <c r="F31" s="62">
        <f t="shared" si="2"/>
        <v>105</v>
      </c>
      <c r="G31" s="62">
        <f t="shared" si="2"/>
        <v>36</v>
      </c>
      <c r="H31" s="62">
        <f t="shared" si="2"/>
        <v>36</v>
      </c>
      <c r="I31" s="62">
        <f t="shared" si="2"/>
        <v>42</v>
      </c>
      <c r="J31" s="62">
        <f t="shared" si="2"/>
        <v>42</v>
      </c>
      <c r="K31" s="62">
        <f t="shared" si="2"/>
        <v>1409</v>
      </c>
      <c r="L31" s="62">
        <f t="shared" si="2"/>
        <v>1409</v>
      </c>
      <c r="M31" s="62">
        <f t="shared" si="2"/>
        <v>448</v>
      </c>
      <c r="N31" s="62">
        <f t="shared" si="2"/>
        <v>448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73</v>
      </c>
      <c r="F32" s="67">
        <v>73</v>
      </c>
      <c r="G32" s="67">
        <v>20</v>
      </c>
      <c r="H32" s="67">
        <v>20</v>
      </c>
      <c r="I32" s="67">
        <v>30</v>
      </c>
      <c r="J32" s="67">
        <v>30</v>
      </c>
      <c r="K32" s="67">
        <v>1071</v>
      </c>
      <c r="L32" s="67">
        <v>1071</v>
      </c>
      <c r="M32" s="67">
        <v>354</v>
      </c>
      <c r="N32" s="67">
        <v>354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32</v>
      </c>
      <c r="F33" s="71">
        <v>32</v>
      </c>
      <c r="G33" s="71">
        <v>16</v>
      </c>
      <c r="H33" s="71">
        <v>16</v>
      </c>
      <c r="I33" s="71">
        <v>12</v>
      </c>
      <c r="J33" s="71">
        <v>12</v>
      </c>
      <c r="K33" s="71">
        <v>338</v>
      </c>
      <c r="L33" s="71">
        <v>338</v>
      </c>
      <c r="M33" s="71">
        <v>94</v>
      </c>
      <c r="N33" s="71">
        <v>94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56" customFormat="1" ht="13.5"/>
    <row r="72" s="56" customFormat="1" ht="13.5"/>
    <row r="73" s="56" customFormat="1" ht="13.5"/>
    <row r="74" s="56" customFormat="1" ht="13.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3.00390625" style="1" customWidth="1"/>
    <col min="2" max="2" width="12.25390625" style="1" customWidth="1"/>
    <col min="3" max="4" width="11.625" style="1" customWidth="1"/>
    <col min="5" max="5" width="13.00390625" style="1" customWidth="1"/>
    <col min="6" max="6" width="11.003906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9.5" customHeight="1">
      <c r="A2" s="88" t="s">
        <v>81</v>
      </c>
      <c r="B2" s="88"/>
      <c r="C2" s="88"/>
      <c r="D2" s="88"/>
      <c r="E2" s="88"/>
      <c r="F2" s="88"/>
    </row>
    <row r="3" spans="1:6" ht="19.5" customHeight="1">
      <c r="A3" s="87">
        <v>96</v>
      </c>
      <c r="B3" s="87"/>
      <c r="C3" s="87"/>
      <c r="D3" s="89" t="str">
        <f>"SY"&amp;A3+1911&amp;"-"&amp;A3+1912</f>
        <v>SY2007-2008</v>
      </c>
      <c r="E3" s="89"/>
      <c r="F3" s="89"/>
    </row>
    <row r="4" spans="1:6" s="23" customFormat="1" ht="28.5" customHeight="1">
      <c r="A4" s="20"/>
      <c r="B4" s="21" t="s">
        <v>35</v>
      </c>
      <c r="C4" s="22" t="s">
        <v>36</v>
      </c>
      <c r="D4" s="22" t="s">
        <v>37</v>
      </c>
      <c r="E4" s="22" t="s">
        <v>38</v>
      </c>
      <c r="F4" s="22" t="s">
        <v>39</v>
      </c>
    </row>
    <row r="5" spans="1:6" s="37" customFormat="1" ht="15" customHeight="1">
      <c r="A5" s="38" t="s">
        <v>40</v>
      </c>
      <c r="B5" s="39">
        <f>SUM(C5:F5)</f>
        <v>320</v>
      </c>
      <c r="C5" s="40">
        <v>85</v>
      </c>
      <c r="D5" s="40">
        <v>39</v>
      </c>
      <c r="E5" s="40">
        <v>55</v>
      </c>
      <c r="F5" s="40">
        <v>141</v>
      </c>
    </row>
    <row r="6" spans="1:6" s="37" customFormat="1" ht="15" customHeight="1">
      <c r="A6" s="41" t="s">
        <v>41</v>
      </c>
      <c r="B6" s="42">
        <f aca="true" t="shared" si="0" ref="B6:B33">SUM(C6:F6)</f>
        <v>34748</v>
      </c>
      <c r="C6" s="43">
        <f>C7+C8</f>
        <v>9218</v>
      </c>
      <c r="D6" s="43">
        <f>D7+D8</f>
        <v>5500</v>
      </c>
      <c r="E6" s="43">
        <f>E7+E8</f>
        <v>6495</v>
      </c>
      <c r="F6" s="43">
        <f>F7+F8</f>
        <v>13535</v>
      </c>
    </row>
    <row r="7" spans="1:6" s="37" customFormat="1" ht="15" customHeight="1">
      <c r="A7" s="44" t="s">
        <v>144</v>
      </c>
      <c r="B7" s="45">
        <f t="shared" si="0"/>
        <v>13996</v>
      </c>
      <c r="C7" s="46">
        <v>3947</v>
      </c>
      <c r="D7" s="46">
        <v>1888</v>
      </c>
      <c r="E7" s="46">
        <v>2216</v>
      </c>
      <c r="F7" s="46">
        <v>5945</v>
      </c>
    </row>
    <row r="8" spans="1:6" s="37" customFormat="1" ht="15" customHeight="1">
      <c r="A8" s="44" t="s">
        <v>145</v>
      </c>
      <c r="B8" s="45">
        <f t="shared" si="0"/>
        <v>20752</v>
      </c>
      <c r="C8" s="46">
        <v>5271</v>
      </c>
      <c r="D8" s="46">
        <v>3612</v>
      </c>
      <c r="E8" s="46">
        <v>4279</v>
      </c>
      <c r="F8" s="46">
        <v>7590</v>
      </c>
    </row>
    <row r="9" spans="1:6" s="37" customFormat="1" ht="15" customHeight="1">
      <c r="A9" s="41" t="s">
        <v>44</v>
      </c>
      <c r="B9" s="42">
        <f t="shared" si="0"/>
        <v>6442</v>
      </c>
      <c r="C9" s="43">
        <f>C10+C11</f>
        <v>1824</v>
      </c>
      <c r="D9" s="43">
        <f>D10+D11</f>
        <v>855</v>
      </c>
      <c r="E9" s="43">
        <f>E10+E11</f>
        <v>723</v>
      </c>
      <c r="F9" s="43">
        <f>F10+F11</f>
        <v>3040</v>
      </c>
    </row>
    <row r="10" spans="1:6" s="37" customFormat="1" ht="15" customHeight="1">
      <c r="A10" s="44" t="s">
        <v>146</v>
      </c>
      <c r="B10" s="45">
        <f t="shared" si="0"/>
        <v>1720</v>
      </c>
      <c r="C10" s="46">
        <v>456</v>
      </c>
      <c r="D10" s="46">
        <v>149</v>
      </c>
      <c r="E10" s="46">
        <v>159</v>
      </c>
      <c r="F10" s="46">
        <v>956</v>
      </c>
    </row>
    <row r="11" spans="1:6" s="37" customFormat="1" ht="15" customHeight="1">
      <c r="A11" s="44" t="s">
        <v>147</v>
      </c>
      <c r="B11" s="45">
        <f t="shared" si="0"/>
        <v>4722</v>
      </c>
      <c r="C11" s="46">
        <v>1368</v>
      </c>
      <c r="D11" s="46">
        <v>706</v>
      </c>
      <c r="E11" s="46">
        <v>564</v>
      </c>
      <c r="F11" s="46">
        <v>2084</v>
      </c>
    </row>
    <row r="12" spans="1:6" s="37" customFormat="1" ht="15" customHeight="1">
      <c r="A12" s="41" t="s">
        <v>47</v>
      </c>
      <c r="B12" s="42">
        <f t="shared" si="0"/>
        <v>10372</v>
      </c>
      <c r="C12" s="43">
        <f>C13+C14+C15</f>
        <v>4057</v>
      </c>
      <c r="D12" s="43">
        <f>D13+D14+D15</f>
        <v>1976</v>
      </c>
      <c r="E12" s="43">
        <f>E13+E14+E15</f>
        <v>1013</v>
      </c>
      <c r="F12" s="43">
        <f>F13+F14+F15</f>
        <v>3326</v>
      </c>
    </row>
    <row r="13" spans="1:6" s="37" customFormat="1" ht="15" customHeight="1">
      <c r="A13" s="44" t="s">
        <v>48</v>
      </c>
      <c r="B13" s="45">
        <f t="shared" si="0"/>
        <v>3417</v>
      </c>
      <c r="C13" s="46">
        <v>1355</v>
      </c>
      <c r="D13" s="46">
        <v>660</v>
      </c>
      <c r="E13" s="46">
        <v>342</v>
      </c>
      <c r="F13" s="46">
        <v>1060</v>
      </c>
    </row>
    <row r="14" spans="1:6" s="37" customFormat="1" ht="15" customHeight="1">
      <c r="A14" s="44" t="s">
        <v>49</v>
      </c>
      <c r="B14" s="45">
        <f t="shared" si="0"/>
        <v>3458</v>
      </c>
      <c r="C14" s="46">
        <v>1355</v>
      </c>
      <c r="D14" s="46">
        <v>660</v>
      </c>
      <c r="E14" s="46">
        <v>338</v>
      </c>
      <c r="F14" s="46">
        <v>1105</v>
      </c>
    </row>
    <row r="15" spans="1:6" s="37" customFormat="1" ht="15" customHeight="1">
      <c r="A15" s="44" t="s">
        <v>50</v>
      </c>
      <c r="B15" s="45">
        <f t="shared" si="0"/>
        <v>3497</v>
      </c>
      <c r="C15" s="46">
        <v>1347</v>
      </c>
      <c r="D15" s="46">
        <v>656</v>
      </c>
      <c r="E15" s="46">
        <v>333</v>
      </c>
      <c r="F15" s="46">
        <v>1161</v>
      </c>
    </row>
    <row r="16" spans="1:6" s="37" customFormat="1" ht="15" customHeight="1">
      <c r="A16" s="41" t="s">
        <v>51</v>
      </c>
      <c r="B16" s="42">
        <f t="shared" si="0"/>
        <v>414557</v>
      </c>
      <c r="C16" s="43">
        <f>C17+C18</f>
        <v>156913</v>
      </c>
      <c r="D16" s="43">
        <f>D17+D18</f>
        <v>74971</v>
      </c>
      <c r="E16" s="43">
        <f>E17+E18</f>
        <v>37371</v>
      </c>
      <c r="F16" s="43">
        <f>F17+F18</f>
        <v>145302</v>
      </c>
    </row>
    <row r="17" spans="1:6" s="37" customFormat="1" ht="15" customHeight="1">
      <c r="A17" s="44" t="s">
        <v>45</v>
      </c>
      <c r="B17" s="45">
        <f t="shared" si="0"/>
        <v>208482</v>
      </c>
      <c r="C17" s="46">
        <f aca="true" t="shared" si="1" ref="C17:F18">C20+C23+C26+C29</f>
        <v>80477</v>
      </c>
      <c r="D17" s="46">
        <f t="shared" si="1"/>
        <v>38264</v>
      </c>
      <c r="E17" s="46">
        <f t="shared" si="1"/>
        <v>18585</v>
      </c>
      <c r="F17" s="46">
        <f t="shared" si="1"/>
        <v>71156</v>
      </c>
    </row>
    <row r="18" spans="1:6" s="37" customFormat="1" ht="15" customHeight="1">
      <c r="A18" s="44" t="s">
        <v>46</v>
      </c>
      <c r="B18" s="45">
        <f t="shared" si="0"/>
        <v>206075</v>
      </c>
      <c r="C18" s="46">
        <f t="shared" si="1"/>
        <v>76436</v>
      </c>
      <c r="D18" s="46">
        <f t="shared" si="1"/>
        <v>36707</v>
      </c>
      <c r="E18" s="46">
        <f t="shared" si="1"/>
        <v>18786</v>
      </c>
      <c r="F18" s="46">
        <f t="shared" si="1"/>
        <v>74146</v>
      </c>
    </row>
    <row r="19" spans="1:6" s="37" customFormat="1" ht="15" customHeight="1">
      <c r="A19" s="48" t="s">
        <v>52</v>
      </c>
      <c r="B19" s="49">
        <f t="shared" si="0"/>
        <v>138847</v>
      </c>
      <c r="C19" s="50">
        <f>C20+C21</f>
        <v>53271</v>
      </c>
      <c r="D19" s="50">
        <f>D20+D21</f>
        <v>25294</v>
      </c>
      <c r="E19" s="50">
        <f>E20+E21</f>
        <v>12825</v>
      </c>
      <c r="F19" s="50">
        <f>F20+F21</f>
        <v>47457</v>
      </c>
    </row>
    <row r="20" spans="1:6" s="37" customFormat="1" ht="15" customHeight="1">
      <c r="A20" s="44" t="s">
        <v>45</v>
      </c>
      <c r="B20" s="45">
        <f t="shared" si="0"/>
        <v>70085</v>
      </c>
      <c r="C20" s="46">
        <v>27278</v>
      </c>
      <c r="D20" s="46">
        <v>12907</v>
      </c>
      <c r="E20" s="46">
        <v>6300</v>
      </c>
      <c r="F20" s="46">
        <v>23600</v>
      </c>
    </row>
    <row r="21" spans="1:6" s="37" customFormat="1" ht="15" customHeight="1">
      <c r="A21" s="44" t="s">
        <v>46</v>
      </c>
      <c r="B21" s="45">
        <f t="shared" si="0"/>
        <v>68762</v>
      </c>
      <c r="C21" s="46">
        <v>25993</v>
      </c>
      <c r="D21" s="46">
        <v>12387</v>
      </c>
      <c r="E21" s="46">
        <v>6525</v>
      </c>
      <c r="F21" s="46">
        <v>23857</v>
      </c>
    </row>
    <row r="22" spans="1:6" s="37" customFormat="1" ht="15" customHeight="1">
      <c r="A22" s="48" t="s">
        <v>155</v>
      </c>
      <c r="B22" s="49">
        <f t="shared" si="0"/>
        <v>136437</v>
      </c>
      <c r="C22" s="50">
        <f>C23+C24</f>
        <v>51717</v>
      </c>
      <c r="D22" s="50">
        <f>D23+D24</f>
        <v>24916</v>
      </c>
      <c r="E22" s="50">
        <f>E23+E24</f>
        <v>12366</v>
      </c>
      <c r="F22" s="50">
        <f>F23+F24</f>
        <v>47438</v>
      </c>
    </row>
    <row r="23" spans="1:6" s="37" customFormat="1" ht="15" customHeight="1">
      <c r="A23" s="44" t="s">
        <v>45</v>
      </c>
      <c r="B23" s="45">
        <f t="shared" si="0"/>
        <v>68687</v>
      </c>
      <c r="C23" s="46">
        <v>26597</v>
      </c>
      <c r="D23" s="46">
        <v>12825</v>
      </c>
      <c r="E23" s="46">
        <v>6132</v>
      </c>
      <c r="F23" s="46">
        <v>23133</v>
      </c>
    </row>
    <row r="24" spans="1:6" s="37" customFormat="1" ht="15" customHeight="1">
      <c r="A24" s="44" t="s">
        <v>46</v>
      </c>
      <c r="B24" s="45">
        <f t="shared" si="0"/>
        <v>67750</v>
      </c>
      <c r="C24" s="46">
        <v>25120</v>
      </c>
      <c r="D24" s="46">
        <v>12091</v>
      </c>
      <c r="E24" s="46">
        <v>6234</v>
      </c>
      <c r="F24" s="46">
        <v>24305</v>
      </c>
    </row>
    <row r="25" spans="1:6" s="37" customFormat="1" ht="15" customHeight="1">
      <c r="A25" s="48" t="s">
        <v>156</v>
      </c>
      <c r="B25" s="49">
        <f t="shared" si="0"/>
        <v>138352</v>
      </c>
      <c r="C25" s="50">
        <f>C26+C27</f>
        <v>51318</v>
      </c>
      <c r="D25" s="50">
        <f>D26+D27</f>
        <v>24630</v>
      </c>
      <c r="E25" s="50">
        <f>E26+E27</f>
        <v>12166</v>
      </c>
      <c r="F25" s="50">
        <f>F26+F27</f>
        <v>50238</v>
      </c>
    </row>
    <row r="26" spans="1:6" s="37" customFormat="1" ht="15" customHeight="1">
      <c r="A26" s="44" t="s">
        <v>45</v>
      </c>
      <c r="B26" s="45">
        <f t="shared" si="0"/>
        <v>68976</v>
      </c>
      <c r="C26" s="46">
        <v>26111</v>
      </c>
      <c r="D26" s="46">
        <v>12438</v>
      </c>
      <c r="E26" s="46">
        <v>6140</v>
      </c>
      <c r="F26" s="46">
        <v>24287</v>
      </c>
    </row>
    <row r="27" spans="1:6" s="37" customFormat="1" ht="15" customHeight="1">
      <c r="A27" s="44" t="s">
        <v>46</v>
      </c>
      <c r="B27" s="45">
        <f t="shared" si="0"/>
        <v>69376</v>
      </c>
      <c r="C27" s="46">
        <v>25207</v>
      </c>
      <c r="D27" s="46">
        <v>12192</v>
      </c>
      <c r="E27" s="46">
        <v>6026</v>
      </c>
      <c r="F27" s="46">
        <v>25951</v>
      </c>
    </row>
    <row r="28" spans="1:6" s="37" customFormat="1" ht="15" customHeight="1">
      <c r="A28" s="48" t="s">
        <v>82</v>
      </c>
      <c r="B28" s="49">
        <f t="shared" si="0"/>
        <v>921</v>
      </c>
      <c r="C28" s="50">
        <f>C29+C30</f>
        <v>607</v>
      </c>
      <c r="D28" s="50">
        <f>D29+D30</f>
        <v>131</v>
      </c>
      <c r="E28" s="50">
        <f>E29+E30</f>
        <v>14</v>
      </c>
      <c r="F28" s="50">
        <f>F29+F30</f>
        <v>169</v>
      </c>
    </row>
    <row r="29" spans="1:6" s="37" customFormat="1" ht="15" customHeight="1">
      <c r="A29" s="44" t="s">
        <v>45</v>
      </c>
      <c r="B29" s="45">
        <f t="shared" si="0"/>
        <v>734</v>
      </c>
      <c r="C29" s="46">
        <v>491</v>
      </c>
      <c r="D29" s="46">
        <v>94</v>
      </c>
      <c r="E29" s="46">
        <v>13</v>
      </c>
      <c r="F29" s="46">
        <v>136</v>
      </c>
    </row>
    <row r="30" spans="1:6" s="37" customFormat="1" ht="15" customHeight="1">
      <c r="A30" s="44" t="s">
        <v>46</v>
      </c>
      <c r="B30" s="45">
        <f t="shared" si="0"/>
        <v>187</v>
      </c>
      <c r="C30" s="46">
        <v>116</v>
      </c>
      <c r="D30" s="46">
        <v>37</v>
      </c>
      <c r="E30" s="46">
        <v>1</v>
      </c>
      <c r="F30" s="46">
        <v>33</v>
      </c>
    </row>
    <row r="31" spans="1:6" s="37" customFormat="1" ht="31.5" customHeight="1">
      <c r="A31" s="51" t="s">
        <v>148</v>
      </c>
      <c r="B31" s="42">
        <f t="shared" si="0"/>
        <v>134711</v>
      </c>
      <c r="C31" s="43">
        <f>C32+C33</f>
        <v>50599</v>
      </c>
      <c r="D31" s="43">
        <f>D32+D33</f>
        <v>23920</v>
      </c>
      <c r="E31" s="43">
        <f>E32+E33</f>
        <v>11362</v>
      </c>
      <c r="F31" s="43">
        <f>F32+F33</f>
        <v>48830</v>
      </c>
    </row>
    <row r="32" spans="1:6" s="37" customFormat="1" ht="15" customHeight="1">
      <c r="A32" s="44" t="s">
        <v>146</v>
      </c>
      <c r="B32" s="45">
        <f t="shared" si="0"/>
        <v>66045</v>
      </c>
      <c r="C32" s="46">
        <v>25043</v>
      </c>
      <c r="D32" s="46">
        <v>11577</v>
      </c>
      <c r="E32" s="46">
        <v>5347</v>
      </c>
      <c r="F32" s="46">
        <v>24078</v>
      </c>
    </row>
    <row r="33" spans="1:6" s="37" customFormat="1" ht="15" customHeight="1">
      <c r="A33" s="52" t="s">
        <v>147</v>
      </c>
      <c r="B33" s="53">
        <f t="shared" si="0"/>
        <v>68666</v>
      </c>
      <c r="C33" s="54">
        <v>25556</v>
      </c>
      <c r="D33" s="54">
        <v>12343</v>
      </c>
      <c r="E33" s="54">
        <v>6015</v>
      </c>
      <c r="F33" s="54">
        <v>24752</v>
      </c>
    </row>
    <row r="34" s="37" customFormat="1" ht="15">
      <c r="A34" s="55"/>
    </row>
    <row r="35" s="37" customFormat="1" ht="15">
      <c r="A35" s="55"/>
    </row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25390625" style="2" customWidth="1"/>
    <col min="3" max="3" width="7.00390625" style="2" customWidth="1"/>
    <col min="4" max="4" width="6.50390625" style="2" customWidth="1"/>
    <col min="5" max="5" width="6.375" style="2" customWidth="1"/>
    <col min="6" max="6" width="7.125" style="2" customWidth="1"/>
    <col min="7" max="7" width="6.50390625" style="2" customWidth="1"/>
    <col min="8" max="8" width="6.875" style="2" customWidth="1"/>
    <col min="9" max="9" width="7.375" style="2" customWidth="1"/>
    <col min="10" max="10" width="6.75390625" style="2" customWidth="1"/>
    <col min="11" max="11" width="8.875" style="2" customWidth="1"/>
    <col min="12" max="12" width="7.375" style="2" customWidth="1"/>
    <col min="13" max="13" width="8.25390625" style="2" customWidth="1"/>
    <col min="14" max="14" width="6.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96</v>
      </c>
      <c r="B3" s="87"/>
      <c r="C3" s="87"/>
      <c r="D3" s="87"/>
      <c r="E3" s="87"/>
      <c r="F3" s="87"/>
      <c r="G3" s="87"/>
      <c r="H3" s="89" t="str">
        <f>"SY"&amp;A3+1911&amp;"-"&amp;A3+1912</f>
        <v>SY2007-2008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92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320</v>
      </c>
      <c r="D6" s="62">
        <f t="shared" si="0"/>
        <v>179</v>
      </c>
      <c r="E6" s="62">
        <f t="shared" si="0"/>
        <v>34748</v>
      </c>
      <c r="F6" s="62">
        <f t="shared" si="0"/>
        <v>21213</v>
      </c>
      <c r="G6" s="62">
        <f t="shared" si="0"/>
        <v>6442</v>
      </c>
      <c r="H6" s="62">
        <f t="shared" si="0"/>
        <v>3402</v>
      </c>
      <c r="I6" s="62">
        <f t="shared" si="0"/>
        <v>10372</v>
      </c>
      <c r="J6" s="62">
        <f t="shared" si="0"/>
        <v>7046</v>
      </c>
      <c r="K6" s="62">
        <f t="shared" si="0"/>
        <v>414557</v>
      </c>
      <c r="L6" s="62">
        <f t="shared" si="0"/>
        <v>269255</v>
      </c>
      <c r="M6" s="62">
        <f t="shared" si="0"/>
        <v>134711</v>
      </c>
      <c r="N6" s="62">
        <f t="shared" si="0"/>
        <v>85881</v>
      </c>
    </row>
    <row r="7" spans="1:14" s="56" customFormat="1" ht="15" customHeight="1">
      <c r="A7" s="63" t="s">
        <v>8</v>
      </c>
      <c r="B7" s="64" t="s">
        <v>230</v>
      </c>
      <c r="C7" s="62">
        <f aca="true" t="shared" si="1" ref="C7:N7">SUM(C8:C30)</f>
        <v>318</v>
      </c>
      <c r="D7" s="62">
        <f t="shared" si="1"/>
        <v>177</v>
      </c>
      <c r="E7" s="62">
        <f t="shared" si="1"/>
        <v>34646</v>
      </c>
      <c r="F7" s="62">
        <f t="shared" si="1"/>
        <v>21111</v>
      </c>
      <c r="G7" s="62">
        <f t="shared" si="1"/>
        <v>6409</v>
      </c>
      <c r="H7" s="62">
        <f t="shared" si="1"/>
        <v>3369</v>
      </c>
      <c r="I7" s="62">
        <f t="shared" si="1"/>
        <v>10330</v>
      </c>
      <c r="J7" s="62">
        <f t="shared" si="1"/>
        <v>7004</v>
      </c>
      <c r="K7" s="62">
        <f t="shared" si="1"/>
        <v>413203</v>
      </c>
      <c r="L7" s="62">
        <f t="shared" si="1"/>
        <v>267901</v>
      </c>
      <c r="M7" s="62">
        <f t="shared" si="1"/>
        <v>134262</v>
      </c>
      <c r="N7" s="62">
        <f t="shared" si="1"/>
        <v>85432</v>
      </c>
    </row>
    <row r="8" spans="1:14" s="56" customFormat="1" ht="15" customHeight="1">
      <c r="A8" s="65" t="s">
        <v>9</v>
      </c>
      <c r="B8" s="66" t="s">
        <v>165</v>
      </c>
      <c r="C8" s="67">
        <v>50</v>
      </c>
      <c r="D8" s="67">
        <v>28</v>
      </c>
      <c r="E8" s="67">
        <v>6031</v>
      </c>
      <c r="F8" s="67">
        <v>4185</v>
      </c>
      <c r="G8" s="67">
        <v>1113</v>
      </c>
      <c r="H8" s="67">
        <v>714</v>
      </c>
      <c r="I8" s="67">
        <v>1958</v>
      </c>
      <c r="J8" s="67">
        <v>1466</v>
      </c>
      <c r="K8" s="67">
        <v>78871</v>
      </c>
      <c r="L8" s="67">
        <v>56155</v>
      </c>
      <c r="M8" s="67">
        <v>25402</v>
      </c>
      <c r="N8" s="67">
        <v>17697</v>
      </c>
    </row>
    <row r="9" spans="1:14" s="56" customFormat="1" ht="15" customHeight="1">
      <c r="A9" s="65" t="s">
        <v>10</v>
      </c>
      <c r="B9" s="66" t="s">
        <v>171</v>
      </c>
      <c r="C9" s="67">
        <v>20</v>
      </c>
      <c r="D9" s="67">
        <v>15</v>
      </c>
      <c r="E9" s="67">
        <v>2296</v>
      </c>
      <c r="F9" s="67">
        <v>1789</v>
      </c>
      <c r="G9" s="67">
        <v>384</v>
      </c>
      <c r="H9" s="67">
        <v>241</v>
      </c>
      <c r="I9" s="67">
        <v>855</v>
      </c>
      <c r="J9" s="67">
        <v>646</v>
      </c>
      <c r="K9" s="67">
        <v>34104</v>
      </c>
      <c r="L9" s="67">
        <v>24067</v>
      </c>
      <c r="M9" s="67">
        <v>11312</v>
      </c>
      <c r="N9" s="67">
        <v>7756</v>
      </c>
    </row>
    <row r="10" spans="1:14" s="56" customFormat="1" ht="15" customHeight="1">
      <c r="A10" s="65" t="s">
        <v>11</v>
      </c>
      <c r="B10" s="66" t="s">
        <v>234</v>
      </c>
      <c r="C10" s="67">
        <v>37</v>
      </c>
      <c r="D10" s="67">
        <v>21</v>
      </c>
      <c r="E10" s="67">
        <v>4723</v>
      </c>
      <c r="F10" s="67">
        <v>3125</v>
      </c>
      <c r="G10" s="67">
        <v>753</v>
      </c>
      <c r="H10" s="67">
        <v>394</v>
      </c>
      <c r="I10" s="67">
        <v>1104</v>
      </c>
      <c r="J10" s="67">
        <v>719</v>
      </c>
      <c r="K10" s="67">
        <v>44160</v>
      </c>
      <c r="L10" s="67">
        <v>27747</v>
      </c>
      <c r="M10" s="67">
        <v>14560</v>
      </c>
      <c r="N10" s="67">
        <v>8826</v>
      </c>
    </row>
    <row r="11" spans="1:14" s="56" customFormat="1" ht="15" customHeight="1">
      <c r="A11" s="65" t="s">
        <v>12</v>
      </c>
      <c r="B11" s="66" t="s">
        <v>173</v>
      </c>
      <c r="C11" s="67">
        <v>6</v>
      </c>
      <c r="D11" s="67">
        <v>4</v>
      </c>
      <c r="E11" s="67">
        <v>478</v>
      </c>
      <c r="F11" s="67">
        <v>334</v>
      </c>
      <c r="G11" s="67">
        <v>131</v>
      </c>
      <c r="H11" s="67">
        <v>70</v>
      </c>
      <c r="I11" s="67">
        <v>207</v>
      </c>
      <c r="J11" s="67">
        <v>174</v>
      </c>
      <c r="K11" s="67">
        <v>8090</v>
      </c>
      <c r="L11" s="67">
        <v>6925</v>
      </c>
      <c r="M11" s="67">
        <v>2797</v>
      </c>
      <c r="N11" s="67">
        <v>2344</v>
      </c>
    </row>
    <row r="12" spans="1:14" s="56" customFormat="1" ht="15" customHeight="1">
      <c r="A12" s="65" t="s">
        <v>13</v>
      </c>
      <c r="B12" s="66" t="s">
        <v>175</v>
      </c>
      <c r="C12" s="67">
        <v>22</v>
      </c>
      <c r="D12" s="67">
        <v>9</v>
      </c>
      <c r="E12" s="67">
        <v>2903</v>
      </c>
      <c r="F12" s="67">
        <v>1261</v>
      </c>
      <c r="G12" s="67">
        <v>493</v>
      </c>
      <c r="H12" s="67">
        <v>187</v>
      </c>
      <c r="I12" s="67">
        <v>840</v>
      </c>
      <c r="J12" s="67">
        <v>484</v>
      </c>
      <c r="K12" s="67">
        <v>35932</v>
      </c>
      <c r="L12" s="67">
        <v>19936</v>
      </c>
      <c r="M12" s="67">
        <v>11213</v>
      </c>
      <c r="N12" s="67">
        <v>6341</v>
      </c>
    </row>
    <row r="13" spans="1:14" s="56" customFormat="1" ht="15" customHeight="1">
      <c r="A13" s="65" t="s">
        <v>14</v>
      </c>
      <c r="B13" s="66" t="s">
        <v>177</v>
      </c>
      <c r="C13" s="67">
        <v>8</v>
      </c>
      <c r="D13" s="67">
        <v>4</v>
      </c>
      <c r="E13" s="67">
        <v>809</v>
      </c>
      <c r="F13" s="67">
        <v>457</v>
      </c>
      <c r="G13" s="67">
        <v>161</v>
      </c>
      <c r="H13" s="67">
        <v>80</v>
      </c>
      <c r="I13" s="67">
        <v>199</v>
      </c>
      <c r="J13" s="67">
        <v>122</v>
      </c>
      <c r="K13" s="67">
        <v>8041</v>
      </c>
      <c r="L13" s="67">
        <v>4657</v>
      </c>
      <c r="M13" s="67">
        <v>2233</v>
      </c>
      <c r="N13" s="67">
        <v>1513</v>
      </c>
    </row>
    <row r="14" spans="1:14" s="56" customFormat="1" ht="15" customHeight="1">
      <c r="A14" s="65" t="s">
        <v>15</v>
      </c>
      <c r="B14" s="66" t="s">
        <v>179</v>
      </c>
      <c r="C14" s="67">
        <v>9</v>
      </c>
      <c r="D14" s="67">
        <v>6</v>
      </c>
      <c r="E14" s="67">
        <v>941</v>
      </c>
      <c r="F14" s="67">
        <v>631</v>
      </c>
      <c r="G14" s="67">
        <v>181</v>
      </c>
      <c r="H14" s="67">
        <v>111</v>
      </c>
      <c r="I14" s="67">
        <v>246</v>
      </c>
      <c r="J14" s="67">
        <v>174</v>
      </c>
      <c r="K14" s="67">
        <v>9869</v>
      </c>
      <c r="L14" s="67">
        <v>6637</v>
      </c>
      <c r="M14" s="67">
        <v>3047</v>
      </c>
      <c r="N14" s="67">
        <v>2196</v>
      </c>
    </row>
    <row r="15" spans="1:14" s="56" customFormat="1" ht="15" customHeight="1">
      <c r="A15" s="65" t="s">
        <v>16</v>
      </c>
      <c r="B15" s="66" t="s">
        <v>236</v>
      </c>
      <c r="C15" s="67">
        <v>22</v>
      </c>
      <c r="D15" s="67">
        <v>9</v>
      </c>
      <c r="E15" s="67">
        <v>2859</v>
      </c>
      <c r="F15" s="67">
        <v>956</v>
      </c>
      <c r="G15" s="67">
        <v>587</v>
      </c>
      <c r="H15" s="67">
        <v>165</v>
      </c>
      <c r="I15" s="67">
        <v>629</v>
      </c>
      <c r="J15" s="67">
        <v>275</v>
      </c>
      <c r="K15" s="67">
        <v>26720</v>
      </c>
      <c r="L15" s="67">
        <v>10569</v>
      </c>
      <c r="M15" s="67">
        <v>9195</v>
      </c>
      <c r="N15" s="67">
        <v>3386</v>
      </c>
    </row>
    <row r="16" spans="1:14" s="56" customFormat="1" ht="15" customHeight="1">
      <c r="A16" s="65" t="s">
        <v>17</v>
      </c>
      <c r="B16" s="66" t="s">
        <v>181</v>
      </c>
      <c r="C16" s="67">
        <v>10</v>
      </c>
      <c r="D16" s="67">
        <v>7</v>
      </c>
      <c r="E16" s="67">
        <v>1093</v>
      </c>
      <c r="F16" s="67">
        <v>748</v>
      </c>
      <c r="G16" s="67">
        <v>200</v>
      </c>
      <c r="H16" s="67">
        <v>139</v>
      </c>
      <c r="I16" s="67">
        <v>407</v>
      </c>
      <c r="J16" s="67">
        <v>301</v>
      </c>
      <c r="K16" s="67">
        <v>16669</v>
      </c>
      <c r="L16" s="67">
        <v>11995</v>
      </c>
      <c r="M16" s="67">
        <v>5642</v>
      </c>
      <c r="N16" s="67">
        <v>3662</v>
      </c>
    </row>
    <row r="17" spans="1:14" s="56" customFormat="1" ht="15" customHeight="1">
      <c r="A17" s="65" t="s">
        <v>18</v>
      </c>
      <c r="B17" s="66" t="s">
        <v>183</v>
      </c>
      <c r="C17" s="67">
        <v>7</v>
      </c>
      <c r="D17" s="67">
        <v>5</v>
      </c>
      <c r="E17" s="67">
        <v>591</v>
      </c>
      <c r="F17" s="67">
        <v>545</v>
      </c>
      <c r="G17" s="67">
        <v>119</v>
      </c>
      <c r="H17" s="67">
        <v>101</v>
      </c>
      <c r="I17" s="67">
        <v>189</v>
      </c>
      <c r="J17" s="67">
        <v>175</v>
      </c>
      <c r="K17" s="67">
        <v>6653</v>
      </c>
      <c r="L17" s="67">
        <v>6204</v>
      </c>
      <c r="M17" s="67">
        <v>2139</v>
      </c>
      <c r="N17" s="67">
        <v>1957</v>
      </c>
    </row>
    <row r="18" spans="1:14" s="56" customFormat="1" ht="15" customHeight="1">
      <c r="A18" s="65" t="s">
        <v>19</v>
      </c>
      <c r="B18" s="66" t="s">
        <v>185</v>
      </c>
      <c r="C18" s="67">
        <v>12</v>
      </c>
      <c r="D18" s="67">
        <v>5</v>
      </c>
      <c r="E18" s="67">
        <v>893</v>
      </c>
      <c r="F18" s="67">
        <v>503</v>
      </c>
      <c r="G18" s="67">
        <v>187</v>
      </c>
      <c r="H18" s="67">
        <v>79</v>
      </c>
      <c r="I18" s="67">
        <v>274</v>
      </c>
      <c r="J18" s="67">
        <v>162</v>
      </c>
      <c r="K18" s="67">
        <v>10394</v>
      </c>
      <c r="L18" s="67">
        <v>6166</v>
      </c>
      <c r="M18" s="67">
        <v>3336</v>
      </c>
      <c r="N18" s="67">
        <v>1958</v>
      </c>
    </row>
    <row r="19" spans="1:14" s="56" customFormat="1" ht="15" customHeight="1">
      <c r="A19" s="65" t="s">
        <v>20</v>
      </c>
      <c r="B19" s="66" t="s">
        <v>187</v>
      </c>
      <c r="C19" s="67">
        <v>6</v>
      </c>
      <c r="D19" s="67">
        <v>3</v>
      </c>
      <c r="E19" s="67">
        <v>454</v>
      </c>
      <c r="F19" s="67">
        <v>207</v>
      </c>
      <c r="G19" s="67">
        <v>101</v>
      </c>
      <c r="H19" s="67">
        <v>40</v>
      </c>
      <c r="I19" s="67">
        <v>76</v>
      </c>
      <c r="J19" s="67">
        <v>37</v>
      </c>
      <c r="K19" s="67">
        <v>2939</v>
      </c>
      <c r="L19" s="67">
        <v>1312</v>
      </c>
      <c r="M19" s="67">
        <v>730</v>
      </c>
      <c r="N19" s="67">
        <v>197</v>
      </c>
    </row>
    <row r="20" spans="1:14" s="56" customFormat="1" ht="15" customHeight="1">
      <c r="A20" s="65" t="s">
        <v>21</v>
      </c>
      <c r="B20" s="66" t="s">
        <v>238</v>
      </c>
      <c r="C20" s="67">
        <v>17</v>
      </c>
      <c r="D20" s="67">
        <v>9</v>
      </c>
      <c r="E20" s="67">
        <v>1510</v>
      </c>
      <c r="F20" s="67">
        <v>883</v>
      </c>
      <c r="G20" s="67">
        <v>274</v>
      </c>
      <c r="H20" s="67">
        <v>165</v>
      </c>
      <c r="I20" s="67">
        <v>510</v>
      </c>
      <c r="J20" s="67">
        <v>328</v>
      </c>
      <c r="K20" s="67">
        <v>19945</v>
      </c>
      <c r="L20" s="67">
        <v>12089</v>
      </c>
      <c r="M20" s="67">
        <v>6472</v>
      </c>
      <c r="N20" s="67">
        <v>3849</v>
      </c>
    </row>
    <row r="21" spans="1:14" s="56" customFormat="1" ht="15" customHeight="1">
      <c r="A21" s="65" t="s">
        <v>22</v>
      </c>
      <c r="B21" s="66" t="s">
        <v>240</v>
      </c>
      <c r="C21" s="67">
        <v>14</v>
      </c>
      <c r="D21" s="67">
        <v>10</v>
      </c>
      <c r="E21" s="67">
        <v>1310</v>
      </c>
      <c r="F21" s="67">
        <v>1154</v>
      </c>
      <c r="G21" s="67">
        <v>200</v>
      </c>
      <c r="H21" s="67">
        <v>146</v>
      </c>
      <c r="I21" s="67">
        <v>397</v>
      </c>
      <c r="J21" s="67">
        <v>288</v>
      </c>
      <c r="K21" s="67">
        <v>15040</v>
      </c>
      <c r="L21" s="67">
        <v>10682</v>
      </c>
      <c r="M21" s="67">
        <v>4762</v>
      </c>
      <c r="N21" s="67">
        <v>3414</v>
      </c>
    </row>
    <row r="22" spans="1:14" s="56" customFormat="1" ht="15" customHeight="1">
      <c r="A22" s="65" t="s">
        <v>23</v>
      </c>
      <c r="B22" s="66" t="s">
        <v>189</v>
      </c>
      <c r="C22" s="67">
        <v>11</v>
      </c>
      <c r="D22" s="67">
        <v>7</v>
      </c>
      <c r="E22" s="67">
        <v>888</v>
      </c>
      <c r="F22" s="67">
        <v>665</v>
      </c>
      <c r="G22" s="67">
        <v>154</v>
      </c>
      <c r="H22" s="67">
        <v>112</v>
      </c>
      <c r="I22" s="67">
        <v>313</v>
      </c>
      <c r="J22" s="67">
        <v>258</v>
      </c>
      <c r="K22" s="67">
        <v>11698</v>
      </c>
      <c r="L22" s="67">
        <v>9742</v>
      </c>
      <c r="M22" s="67">
        <v>3711</v>
      </c>
      <c r="N22" s="67">
        <v>3143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236</v>
      </c>
      <c r="F23" s="67">
        <v>219</v>
      </c>
      <c r="G23" s="67">
        <v>60</v>
      </c>
      <c r="H23" s="67">
        <v>56</v>
      </c>
      <c r="I23" s="67">
        <v>150</v>
      </c>
      <c r="J23" s="67">
        <v>140</v>
      </c>
      <c r="K23" s="67">
        <v>4828</v>
      </c>
      <c r="L23" s="67">
        <v>4483</v>
      </c>
      <c r="M23" s="67">
        <v>1439</v>
      </c>
      <c r="N23" s="67">
        <v>1373</v>
      </c>
    </row>
    <row r="24" spans="1:14" s="56" customFormat="1" ht="15" customHeight="1">
      <c r="A24" s="65" t="s">
        <v>25</v>
      </c>
      <c r="B24" s="66" t="s">
        <v>193</v>
      </c>
      <c r="C24" s="67">
        <v>7</v>
      </c>
      <c r="D24" s="67">
        <v>4</v>
      </c>
      <c r="E24" s="67">
        <v>533</v>
      </c>
      <c r="F24" s="67">
        <v>275</v>
      </c>
      <c r="G24" s="67">
        <v>133</v>
      </c>
      <c r="H24" s="67">
        <v>66</v>
      </c>
      <c r="I24" s="67">
        <v>207</v>
      </c>
      <c r="J24" s="67">
        <v>111</v>
      </c>
      <c r="K24" s="67">
        <v>7876</v>
      </c>
      <c r="L24" s="67">
        <v>3711</v>
      </c>
      <c r="M24" s="67">
        <v>2318</v>
      </c>
      <c r="N24" s="67">
        <v>1159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107</v>
      </c>
      <c r="F25" s="67">
        <v>107</v>
      </c>
      <c r="G25" s="67">
        <v>21</v>
      </c>
      <c r="H25" s="67">
        <v>21</v>
      </c>
      <c r="I25" s="67">
        <v>39</v>
      </c>
      <c r="J25" s="67">
        <v>39</v>
      </c>
      <c r="K25" s="67">
        <v>1215</v>
      </c>
      <c r="L25" s="67">
        <v>1215</v>
      </c>
      <c r="M25" s="67">
        <v>411</v>
      </c>
      <c r="N25" s="67">
        <v>411</v>
      </c>
    </row>
    <row r="26" spans="1:14" s="56" customFormat="1" ht="15" customHeight="1">
      <c r="A26" s="65" t="s">
        <v>27</v>
      </c>
      <c r="B26" s="66" t="s">
        <v>197</v>
      </c>
      <c r="C26" s="67">
        <v>7</v>
      </c>
      <c r="D26" s="67">
        <v>5</v>
      </c>
      <c r="E26" s="67">
        <v>796</v>
      </c>
      <c r="F26" s="67">
        <v>531</v>
      </c>
      <c r="G26" s="67">
        <v>140</v>
      </c>
      <c r="H26" s="67">
        <v>85</v>
      </c>
      <c r="I26" s="67">
        <v>205</v>
      </c>
      <c r="J26" s="67">
        <v>177</v>
      </c>
      <c r="K26" s="67">
        <v>7603</v>
      </c>
      <c r="L26" s="67">
        <v>6601</v>
      </c>
      <c r="M26" s="67">
        <v>2406</v>
      </c>
      <c r="N26" s="67">
        <v>2113</v>
      </c>
    </row>
    <row r="27" spans="1:14" s="56" customFormat="1" ht="15" customHeight="1">
      <c r="A27" s="65" t="s">
        <v>28</v>
      </c>
      <c r="B27" s="66" t="s">
        <v>199</v>
      </c>
      <c r="C27" s="67">
        <v>10</v>
      </c>
      <c r="D27" s="67">
        <v>6</v>
      </c>
      <c r="E27" s="67">
        <v>1128</v>
      </c>
      <c r="F27" s="67">
        <v>669</v>
      </c>
      <c r="G27" s="67">
        <v>218</v>
      </c>
      <c r="H27" s="67">
        <v>122</v>
      </c>
      <c r="I27" s="67">
        <v>329</v>
      </c>
      <c r="J27" s="67">
        <v>212</v>
      </c>
      <c r="K27" s="67">
        <v>13267</v>
      </c>
      <c r="L27" s="67">
        <v>8131</v>
      </c>
      <c r="M27" s="67">
        <v>3946</v>
      </c>
      <c r="N27" s="67">
        <v>2511</v>
      </c>
    </row>
    <row r="28" spans="1:14" s="56" customFormat="1" ht="15" customHeight="1">
      <c r="A28" s="65" t="s">
        <v>29</v>
      </c>
      <c r="B28" s="66" t="s">
        <v>167</v>
      </c>
      <c r="C28" s="67">
        <v>14</v>
      </c>
      <c r="D28" s="67">
        <v>7</v>
      </c>
      <c r="E28" s="67">
        <v>1949</v>
      </c>
      <c r="F28" s="67">
        <v>992</v>
      </c>
      <c r="G28" s="67">
        <v>312</v>
      </c>
      <c r="H28" s="67">
        <v>114</v>
      </c>
      <c r="I28" s="67">
        <v>521</v>
      </c>
      <c r="J28" s="67">
        <v>333</v>
      </c>
      <c r="K28" s="67">
        <v>22488</v>
      </c>
      <c r="L28" s="67">
        <v>13750</v>
      </c>
      <c r="M28" s="67">
        <v>7684</v>
      </c>
      <c r="N28" s="67">
        <v>4478</v>
      </c>
    </row>
    <row r="29" spans="1:14" s="56" customFormat="1" ht="15" customHeight="1">
      <c r="A29" s="65" t="s">
        <v>30</v>
      </c>
      <c r="B29" s="66" t="s">
        <v>201</v>
      </c>
      <c r="C29" s="67">
        <v>8</v>
      </c>
      <c r="D29" s="67">
        <v>2</v>
      </c>
      <c r="E29" s="67">
        <v>588</v>
      </c>
      <c r="F29" s="67">
        <v>260</v>
      </c>
      <c r="G29" s="67">
        <v>142</v>
      </c>
      <c r="H29" s="67">
        <v>50</v>
      </c>
      <c r="I29" s="67">
        <v>232</v>
      </c>
      <c r="J29" s="67">
        <v>154</v>
      </c>
      <c r="K29" s="67">
        <v>9288</v>
      </c>
      <c r="L29" s="67">
        <v>6053</v>
      </c>
      <c r="M29" s="67">
        <v>3358</v>
      </c>
      <c r="N29" s="67">
        <v>2036</v>
      </c>
    </row>
    <row r="30" spans="1:14" s="56" customFormat="1" ht="15" customHeight="1">
      <c r="A30" s="65" t="s">
        <v>31</v>
      </c>
      <c r="B30" s="66" t="s">
        <v>169</v>
      </c>
      <c r="C30" s="67">
        <v>15</v>
      </c>
      <c r="D30" s="67">
        <v>6</v>
      </c>
      <c r="E30" s="67">
        <v>1530</v>
      </c>
      <c r="F30" s="67">
        <v>615</v>
      </c>
      <c r="G30" s="67">
        <v>345</v>
      </c>
      <c r="H30" s="67">
        <v>111</v>
      </c>
      <c r="I30" s="67">
        <v>443</v>
      </c>
      <c r="J30" s="67">
        <v>229</v>
      </c>
      <c r="K30" s="67">
        <v>17513</v>
      </c>
      <c r="L30" s="67">
        <v>9074</v>
      </c>
      <c r="M30" s="67">
        <v>6149</v>
      </c>
      <c r="N30" s="67">
        <v>3112</v>
      </c>
    </row>
    <row r="31" spans="1:14" s="56" customFormat="1" ht="15" customHeight="1">
      <c r="A31" s="63" t="s">
        <v>32</v>
      </c>
      <c r="B31" s="68" t="s">
        <v>203</v>
      </c>
      <c r="C31" s="62">
        <f aca="true" t="shared" si="2" ref="C31:N31">SUM(C32:C33)</f>
        <v>2</v>
      </c>
      <c r="D31" s="62">
        <f t="shared" si="2"/>
        <v>2</v>
      </c>
      <c r="E31" s="62">
        <f t="shared" si="2"/>
        <v>102</v>
      </c>
      <c r="F31" s="62">
        <f t="shared" si="2"/>
        <v>102</v>
      </c>
      <c r="G31" s="62">
        <f t="shared" si="2"/>
        <v>33</v>
      </c>
      <c r="H31" s="62">
        <f t="shared" si="2"/>
        <v>33</v>
      </c>
      <c r="I31" s="62">
        <f t="shared" si="2"/>
        <v>42</v>
      </c>
      <c r="J31" s="62">
        <f t="shared" si="2"/>
        <v>42</v>
      </c>
      <c r="K31" s="62">
        <f t="shared" si="2"/>
        <v>1354</v>
      </c>
      <c r="L31" s="62">
        <f t="shared" si="2"/>
        <v>1354</v>
      </c>
      <c r="M31" s="62">
        <f t="shared" si="2"/>
        <v>449</v>
      </c>
      <c r="N31" s="62">
        <f t="shared" si="2"/>
        <v>449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73</v>
      </c>
      <c r="F32" s="67">
        <v>73</v>
      </c>
      <c r="G32" s="67">
        <v>16</v>
      </c>
      <c r="H32" s="67">
        <v>16</v>
      </c>
      <c r="I32" s="67">
        <v>30</v>
      </c>
      <c r="J32" s="67">
        <v>30</v>
      </c>
      <c r="K32" s="67">
        <v>1022</v>
      </c>
      <c r="L32" s="67">
        <v>1022</v>
      </c>
      <c r="M32" s="67">
        <v>344</v>
      </c>
      <c r="N32" s="67">
        <v>344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29</v>
      </c>
      <c r="F33" s="71">
        <v>29</v>
      </c>
      <c r="G33" s="71">
        <v>17</v>
      </c>
      <c r="H33" s="71">
        <v>17</v>
      </c>
      <c r="I33" s="71">
        <v>12</v>
      </c>
      <c r="J33" s="71">
        <v>12</v>
      </c>
      <c r="K33" s="71">
        <v>332</v>
      </c>
      <c r="L33" s="71">
        <v>332</v>
      </c>
      <c r="M33" s="71">
        <v>105</v>
      </c>
      <c r="N33" s="71">
        <v>105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56" customFormat="1" ht="13.5"/>
    <row r="72" s="56" customFormat="1" ht="13.5"/>
    <row r="73" s="56" customFormat="1" ht="13.5"/>
    <row r="74" s="56" customFormat="1" ht="13.5"/>
    <row r="75" s="56" customFormat="1" ht="13.5"/>
    <row r="76" s="56" customFormat="1" ht="13.5"/>
    <row r="77" s="56" customFormat="1" ht="13.5"/>
    <row r="78" s="56" customFormat="1" ht="13.5"/>
    <row r="79" s="56" customFormat="1" ht="13.5"/>
    <row r="80" s="56" customFormat="1" ht="13.5"/>
    <row r="81" s="56" customFormat="1" ht="13.5"/>
    <row r="82" s="56" customFormat="1" ht="13.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3.25390625" style="1" customWidth="1"/>
    <col min="2" max="2" width="14.125" style="1" customWidth="1"/>
    <col min="3" max="3" width="12.25390625" style="1" customWidth="1"/>
    <col min="4" max="4" width="11.50390625" style="1" customWidth="1"/>
    <col min="5" max="5" width="12.625" style="1" customWidth="1"/>
    <col min="6" max="6" width="10.753906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9.5" customHeight="1">
      <c r="A2" s="88" t="s">
        <v>84</v>
      </c>
      <c r="B2" s="88"/>
      <c r="C2" s="88"/>
      <c r="D2" s="88"/>
      <c r="E2" s="88"/>
      <c r="F2" s="88"/>
    </row>
    <row r="3" spans="1:6" ht="19.5" customHeight="1">
      <c r="A3" s="87">
        <v>97</v>
      </c>
      <c r="B3" s="87"/>
      <c r="C3" s="87"/>
      <c r="D3" s="89" t="str">
        <f>"SY"&amp;A3+1911&amp;"-"&amp;A3+1912</f>
        <v>SY2008-2009</v>
      </c>
      <c r="E3" s="89"/>
      <c r="F3" s="89"/>
    </row>
    <row r="4" spans="1:6" s="37" customFormat="1" ht="28.5" customHeight="1">
      <c r="A4" s="34"/>
      <c r="B4" s="35" t="s">
        <v>134</v>
      </c>
      <c r="C4" s="36" t="s">
        <v>135</v>
      </c>
      <c r="D4" s="36" t="s">
        <v>136</v>
      </c>
      <c r="E4" s="36" t="s">
        <v>137</v>
      </c>
      <c r="F4" s="36" t="s">
        <v>138</v>
      </c>
    </row>
    <row r="5" spans="1:6" s="37" customFormat="1" ht="15" customHeight="1">
      <c r="A5" s="38" t="s">
        <v>40</v>
      </c>
      <c r="B5" s="39">
        <f aca="true" t="shared" si="0" ref="B5:B33">SUM(C5:F5)</f>
        <v>321</v>
      </c>
      <c r="C5" s="40">
        <v>86</v>
      </c>
      <c r="D5" s="40">
        <v>39</v>
      </c>
      <c r="E5" s="40">
        <v>55</v>
      </c>
      <c r="F5" s="40">
        <v>141</v>
      </c>
    </row>
    <row r="6" spans="1:6" s="37" customFormat="1" ht="15" customHeight="1">
      <c r="A6" s="41" t="s">
        <v>41</v>
      </c>
      <c r="B6" s="42">
        <f t="shared" si="0"/>
        <v>34759</v>
      </c>
      <c r="C6" s="43">
        <v>9312</v>
      </c>
      <c r="D6" s="43">
        <v>5508</v>
      </c>
      <c r="E6" s="43">
        <v>6610</v>
      </c>
      <c r="F6" s="43">
        <v>13329</v>
      </c>
    </row>
    <row r="7" spans="1:6" s="37" customFormat="1" ht="15" customHeight="1">
      <c r="A7" s="44" t="s">
        <v>139</v>
      </c>
      <c r="B7" s="45">
        <f t="shared" si="0"/>
        <v>13901</v>
      </c>
      <c r="C7" s="46">
        <v>3948</v>
      </c>
      <c r="D7" s="46">
        <v>1896</v>
      </c>
      <c r="E7" s="46">
        <v>2246</v>
      </c>
      <c r="F7" s="46">
        <v>5811</v>
      </c>
    </row>
    <row r="8" spans="1:6" s="37" customFormat="1" ht="15" customHeight="1">
      <c r="A8" s="44" t="s">
        <v>140</v>
      </c>
      <c r="B8" s="45">
        <f t="shared" si="0"/>
        <v>20858</v>
      </c>
      <c r="C8" s="46">
        <v>5364</v>
      </c>
      <c r="D8" s="46">
        <v>3612</v>
      </c>
      <c r="E8" s="46">
        <v>4364</v>
      </c>
      <c r="F8" s="46">
        <v>7518</v>
      </c>
    </row>
    <row r="9" spans="1:6" s="37" customFormat="1" ht="15" customHeight="1">
      <c r="A9" s="41" t="s">
        <v>44</v>
      </c>
      <c r="B9" s="42">
        <f t="shared" si="0"/>
        <v>6476</v>
      </c>
      <c r="C9" s="43">
        <v>1890</v>
      </c>
      <c r="D9" s="43">
        <v>876</v>
      </c>
      <c r="E9" s="43">
        <v>720</v>
      </c>
      <c r="F9" s="43">
        <v>2990</v>
      </c>
    </row>
    <row r="10" spans="1:6" s="37" customFormat="1" ht="15" customHeight="1">
      <c r="A10" s="44" t="s">
        <v>141</v>
      </c>
      <c r="B10" s="45">
        <f t="shared" si="0"/>
        <v>1723</v>
      </c>
      <c r="C10" s="46">
        <v>469</v>
      </c>
      <c r="D10" s="46">
        <v>159</v>
      </c>
      <c r="E10" s="46">
        <v>157</v>
      </c>
      <c r="F10" s="46">
        <v>938</v>
      </c>
    </row>
    <row r="11" spans="1:6" s="37" customFormat="1" ht="15" customHeight="1">
      <c r="A11" s="44" t="s">
        <v>142</v>
      </c>
      <c r="B11" s="45">
        <f t="shared" si="0"/>
        <v>4753</v>
      </c>
      <c r="C11" s="46">
        <v>1421</v>
      </c>
      <c r="D11" s="46">
        <v>717</v>
      </c>
      <c r="E11" s="46">
        <v>563</v>
      </c>
      <c r="F11" s="46">
        <v>2052</v>
      </c>
    </row>
    <row r="12" spans="1:6" s="37" customFormat="1" ht="15" customHeight="1">
      <c r="A12" s="41" t="s">
        <v>47</v>
      </c>
      <c r="B12" s="42">
        <f t="shared" si="0"/>
        <v>10211</v>
      </c>
      <c r="C12" s="43">
        <v>4069</v>
      </c>
      <c r="D12" s="43">
        <v>1977</v>
      </c>
      <c r="E12" s="43">
        <v>1029</v>
      </c>
      <c r="F12" s="43">
        <v>3136</v>
      </c>
    </row>
    <row r="13" spans="1:6" s="37" customFormat="1" ht="15" customHeight="1">
      <c r="A13" s="44" t="s">
        <v>48</v>
      </c>
      <c r="B13" s="45">
        <f t="shared" si="0"/>
        <v>3351</v>
      </c>
      <c r="C13" s="46">
        <v>1359</v>
      </c>
      <c r="D13" s="46">
        <v>658</v>
      </c>
      <c r="E13" s="46">
        <v>349</v>
      </c>
      <c r="F13" s="46">
        <v>985</v>
      </c>
    </row>
    <row r="14" spans="1:6" s="37" customFormat="1" ht="15" customHeight="1">
      <c r="A14" s="44" t="s">
        <v>49</v>
      </c>
      <c r="B14" s="45">
        <f t="shared" si="0"/>
        <v>3408</v>
      </c>
      <c r="C14" s="46">
        <v>1355</v>
      </c>
      <c r="D14" s="46">
        <v>660</v>
      </c>
      <c r="E14" s="46">
        <v>342</v>
      </c>
      <c r="F14" s="46">
        <v>1051</v>
      </c>
    </row>
    <row r="15" spans="1:6" s="37" customFormat="1" ht="15" customHeight="1">
      <c r="A15" s="44" t="s">
        <v>50</v>
      </c>
      <c r="B15" s="45">
        <f t="shared" si="0"/>
        <v>3452</v>
      </c>
      <c r="C15" s="46">
        <v>1355</v>
      </c>
      <c r="D15" s="46">
        <v>659</v>
      </c>
      <c r="E15" s="46">
        <v>338</v>
      </c>
      <c r="F15" s="46">
        <v>1100</v>
      </c>
    </row>
    <row r="16" spans="1:6" s="37" customFormat="1" ht="15" customHeight="1">
      <c r="A16" s="41" t="s">
        <v>51</v>
      </c>
      <c r="B16" s="42">
        <f t="shared" si="0"/>
        <v>406316</v>
      </c>
      <c r="C16" s="43">
        <v>157510</v>
      </c>
      <c r="D16" s="43">
        <v>74742</v>
      </c>
      <c r="E16" s="43">
        <v>37739</v>
      </c>
      <c r="F16" s="43">
        <v>136325</v>
      </c>
    </row>
    <row r="17" spans="1:6" s="37" customFormat="1" ht="15" customHeight="1">
      <c r="A17" s="44" t="s">
        <v>45</v>
      </c>
      <c r="B17" s="45">
        <f t="shared" si="0"/>
        <v>203956</v>
      </c>
      <c r="C17" s="46">
        <v>80598</v>
      </c>
      <c r="D17" s="46">
        <v>37960</v>
      </c>
      <c r="E17" s="46">
        <v>18479</v>
      </c>
      <c r="F17" s="46">
        <v>66919</v>
      </c>
    </row>
    <row r="18" spans="1:6" s="37" customFormat="1" ht="15" customHeight="1">
      <c r="A18" s="44" t="s">
        <v>46</v>
      </c>
      <c r="B18" s="45">
        <f t="shared" si="0"/>
        <v>202360</v>
      </c>
      <c r="C18" s="46">
        <v>76912</v>
      </c>
      <c r="D18" s="46">
        <v>36782</v>
      </c>
      <c r="E18" s="46">
        <v>19260</v>
      </c>
      <c r="F18" s="46">
        <v>69406</v>
      </c>
    </row>
    <row r="19" spans="1:6" s="37" customFormat="1" ht="15" customHeight="1">
      <c r="A19" s="48" t="s">
        <v>52</v>
      </c>
      <c r="B19" s="49">
        <f t="shared" si="0"/>
        <v>135819</v>
      </c>
      <c r="C19" s="50">
        <v>53093</v>
      </c>
      <c r="D19" s="50">
        <v>24971</v>
      </c>
      <c r="E19" s="50">
        <v>13071</v>
      </c>
      <c r="F19" s="50">
        <v>44684</v>
      </c>
    </row>
    <row r="20" spans="1:6" s="37" customFormat="1" ht="15" customHeight="1">
      <c r="A20" s="44" t="s">
        <v>45</v>
      </c>
      <c r="B20" s="45">
        <f t="shared" si="0"/>
        <v>68053</v>
      </c>
      <c r="C20" s="46">
        <v>27009</v>
      </c>
      <c r="D20" s="46">
        <v>12514</v>
      </c>
      <c r="E20" s="46">
        <v>6392</v>
      </c>
      <c r="F20" s="46">
        <v>22138</v>
      </c>
    </row>
    <row r="21" spans="1:6" s="37" customFormat="1" ht="15" customHeight="1">
      <c r="A21" s="44" t="s">
        <v>46</v>
      </c>
      <c r="B21" s="45">
        <f t="shared" si="0"/>
        <v>67766</v>
      </c>
      <c r="C21" s="46">
        <v>26084</v>
      </c>
      <c r="D21" s="46">
        <v>12457</v>
      </c>
      <c r="E21" s="46">
        <v>6679</v>
      </c>
      <c r="F21" s="46">
        <v>22546</v>
      </c>
    </row>
    <row r="22" spans="1:6" s="37" customFormat="1" ht="15" customHeight="1">
      <c r="A22" s="48" t="s">
        <v>155</v>
      </c>
      <c r="B22" s="49">
        <f t="shared" si="0"/>
        <v>135561</v>
      </c>
      <c r="C22" s="50">
        <v>52852</v>
      </c>
      <c r="D22" s="50">
        <v>25110</v>
      </c>
      <c r="E22" s="50">
        <v>12551</v>
      </c>
      <c r="F22" s="50">
        <v>45048</v>
      </c>
    </row>
    <row r="23" spans="1:6" s="37" customFormat="1" ht="15" customHeight="1">
      <c r="A23" s="44" t="s">
        <v>45</v>
      </c>
      <c r="B23" s="45">
        <f t="shared" si="0"/>
        <v>68098</v>
      </c>
      <c r="C23" s="46">
        <v>27053</v>
      </c>
      <c r="D23" s="46">
        <v>12780</v>
      </c>
      <c r="E23" s="46">
        <v>6116</v>
      </c>
      <c r="F23" s="46">
        <v>22149</v>
      </c>
    </row>
    <row r="24" spans="1:6" s="37" customFormat="1" ht="15" customHeight="1">
      <c r="A24" s="44" t="s">
        <v>46</v>
      </c>
      <c r="B24" s="45">
        <f t="shared" si="0"/>
        <v>67463</v>
      </c>
      <c r="C24" s="46">
        <v>25799</v>
      </c>
      <c r="D24" s="46">
        <v>12330</v>
      </c>
      <c r="E24" s="46">
        <v>6435</v>
      </c>
      <c r="F24" s="46">
        <v>22899</v>
      </c>
    </row>
    <row r="25" spans="1:6" s="37" customFormat="1" ht="15" customHeight="1">
      <c r="A25" s="48" t="s">
        <v>156</v>
      </c>
      <c r="B25" s="49">
        <f t="shared" si="0"/>
        <v>134065</v>
      </c>
      <c r="C25" s="50">
        <v>51010</v>
      </c>
      <c r="D25" s="50">
        <v>24541</v>
      </c>
      <c r="E25" s="50">
        <v>12103</v>
      </c>
      <c r="F25" s="50">
        <v>46411</v>
      </c>
    </row>
    <row r="26" spans="1:6" s="37" customFormat="1" ht="15" customHeight="1">
      <c r="A26" s="44" t="s">
        <v>45</v>
      </c>
      <c r="B26" s="45">
        <f t="shared" si="0"/>
        <v>67114</v>
      </c>
      <c r="C26" s="46">
        <v>26098</v>
      </c>
      <c r="D26" s="46">
        <v>12573</v>
      </c>
      <c r="E26" s="46">
        <v>5957</v>
      </c>
      <c r="F26" s="46">
        <v>22486</v>
      </c>
    </row>
    <row r="27" spans="1:6" s="37" customFormat="1" ht="15" customHeight="1">
      <c r="A27" s="44" t="s">
        <v>46</v>
      </c>
      <c r="B27" s="45">
        <f t="shared" si="0"/>
        <v>66951</v>
      </c>
      <c r="C27" s="46">
        <v>24912</v>
      </c>
      <c r="D27" s="46">
        <v>11968</v>
      </c>
      <c r="E27" s="46">
        <v>6146</v>
      </c>
      <c r="F27" s="46">
        <v>23925</v>
      </c>
    </row>
    <row r="28" spans="1:6" s="37" customFormat="1" ht="15" customHeight="1">
      <c r="A28" s="48" t="s">
        <v>82</v>
      </c>
      <c r="B28" s="49">
        <f t="shared" si="0"/>
        <v>871</v>
      </c>
      <c r="C28" s="50">
        <v>555</v>
      </c>
      <c r="D28" s="50">
        <v>120</v>
      </c>
      <c r="E28" s="50">
        <v>14</v>
      </c>
      <c r="F28" s="50">
        <v>182</v>
      </c>
    </row>
    <row r="29" spans="1:6" s="37" customFormat="1" ht="15" customHeight="1">
      <c r="A29" s="44" t="s">
        <v>45</v>
      </c>
      <c r="B29" s="45">
        <f t="shared" si="0"/>
        <v>691</v>
      </c>
      <c r="C29" s="46">
        <v>438</v>
      </c>
      <c r="D29" s="46">
        <v>93</v>
      </c>
      <c r="E29" s="46">
        <v>14</v>
      </c>
      <c r="F29" s="46">
        <v>146</v>
      </c>
    </row>
    <row r="30" spans="1:6" s="37" customFormat="1" ht="15" customHeight="1">
      <c r="A30" s="44" t="s">
        <v>46</v>
      </c>
      <c r="B30" s="45">
        <f t="shared" si="0"/>
        <v>180</v>
      </c>
      <c r="C30" s="46">
        <v>117</v>
      </c>
      <c r="D30" s="46">
        <v>27</v>
      </c>
      <c r="E30" s="46">
        <v>0</v>
      </c>
      <c r="F30" s="46">
        <v>36</v>
      </c>
    </row>
    <row r="31" spans="1:6" s="37" customFormat="1" ht="33" customHeight="1">
      <c r="A31" s="51" t="s">
        <v>143</v>
      </c>
      <c r="B31" s="42">
        <f t="shared" si="0"/>
        <v>135911</v>
      </c>
      <c r="C31" s="43">
        <v>50468</v>
      </c>
      <c r="D31" s="43">
        <v>23836</v>
      </c>
      <c r="E31" s="43">
        <v>11913</v>
      </c>
      <c r="F31" s="43">
        <v>49694</v>
      </c>
    </row>
    <row r="32" spans="1:6" s="37" customFormat="1" ht="15" customHeight="1">
      <c r="A32" s="44" t="s">
        <v>141</v>
      </c>
      <c r="B32" s="45">
        <f t="shared" si="0"/>
        <v>67205</v>
      </c>
      <c r="C32" s="46">
        <v>25454</v>
      </c>
      <c r="D32" s="46">
        <v>11868</v>
      </c>
      <c r="E32" s="46">
        <v>5951</v>
      </c>
      <c r="F32" s="46">
        <v>23932</v>
      </c>
    </row>
    <row r="33" spans="1:6" s="37" customFormat="1" ht="15" customHeight="1">
      <c r="A33" s="52" t="s">
        <v>142</v>
      </c>
      <c r="B33" s="53">
        <f t="shared" si="0"/>
        <v>68706</v>
      </c>
      <c r="C33" s="54">
        <v>25014</v>
      </c>
      <c r="D33" s="54">
        <v>11968</v>
      </c>
      <c r="E33" s="54">
        <v>5962</v>
      </c>
      <c r="F33" s="54">
        <v>25762</v>
      </c>
    </row>
    <row r="34" s="37" customFormat="1" ht="15">
      <c r="A34" s="55"/>
    </row>
    <row r="35" s="37" customFormat="1" ht="15">
      <c r="A35" s="55"/>
    </row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9"/>
    </sheetView>
  </sheetViews>
  <sheetFormatPr defaultColWidth="9.00390625" defaultRowHeight="16.5"/>
  <cols>
    <col min="1" max="1" width="8.00390625" style="2" customWidth="1"/>
    <col min="2" max="2" width="15.00390625" style="2" customWidth="1"/>
    <col min="3" max="3" width="7.00390625" style="2" customWidth="1"/>
    <col min="4" max="4" width="5.875" style="2" customWidth="1"/>
    <col min="5" max="5" width="6.75390625" style="2" customWidth="1"/>
    <col min="6" max="6" width="7.375" style="2" customWidth="1"/>
    <col min="7" max="7" width="5.625" style="2" customWidth="1"/>
    <col min="8" max="8" width="6.25390625" style="2" customWidth="1"/>
    <col min="9" max="9" width="6.625" style="2" customWidth="1"/>
    <col min="10" max="10" width="7.00390625" style="2" customWidth="1"/>
    <col min="11" max="11" width="7.875" style="2" customWidth="1"/>
    <col min="12" max="12" width="7.50390625" style="2" customWidth="1"/>
    <col min="13" max="13" width="8.25390625" style="2" customWidth="1"/>
    <col min="14" max="14" width="6.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97</v>
      </c>
      <c r="B3" s="87"/>
      <c r="C3" s="87"/>
      <c r="D3" s="87"/>
      <c r="E3" s="87"/>
      <c r="F3" s="87"/>
      <c r="G3" s="87"/>
      <c r="H3" s="89" t="str">
        <f>"SY"&amp;A3+1911&amp;"-"&amp;A3+1912</f>
        <v>SY2008-2009</v>
      </c>
      <c r="I3" s="89"/>
      <c r="J3" s="89"/>
      <c r="K3" s="89"/>
      <c r="L3" s="89"/>
      <c r="M3" s="89"/>
      <c r="N3" s="89"/>
      <c r="O3" s="3"/>
    </row>
    <row r="4" spans="1:15" s="56" customFormat="1" ht="27.75" customHeight="1">
      <c r="A4" s="97"/>
      <c r="B4" s="98"/>
      <c r="C4" s="95" t="s">
        <v>0</v>
      </c>
      <c r="D4" s="96"/>
      <c r="E4" s="95" t="s">
        <v>91</v>
      </c>
      <c r="F4" s="96"/>
      <c r="G4" s="95" t="s">
        <v>92</v>
      </c>
      <c r="H4" s="96"/>
      <c r="I4" s="95" t="s">
        <v>2</v>
      </c>
      <c r="J4" s="96"/>
      <c r="K4" s="95" t="s">
        <v>3</v>
      </c>
      <c r="L4" s="96"/>
      <c r="M4" s="95" t="s">
        <v>133</v>
      </c>
      <c r="N4" s="96"/>
      <c r="O4" s="72"/>
    </row>
    <row r="5" spans="1:15" s="56" customFormat="1" ht="19.5" customHeight="1">
      <c r="A5" s="97"/>
      <c r="B5" s="98"/>
      <c r="C5" s="57" t="s">
        <v>5</v>
      </c>
      <c r="D5" s="58" t="s">
        <v>6</v>
      </c>
      <c r="E5" s="57" t="s">
        <v>5</v>
      </c>
      <c r="F5" s="58" t="s">
        <v>6</v>
      </c>
      <c r="G5" s="57" t="s">
        <v>5</v>
      </c>
      <c r="H5" s="58" t="s">
        <v>6</v>
      </c>
      <c r="I5" s="57" t="s">
        <v>5</v>
      </c>
      <c r="J5" s="58" t="s">
        <v>6</v>
      </c>
      <c r="K5" s="57" t="s">
        <v>5</v>
      </c>
      <c r="L5" s="58" t="s">
        <v>6</v>
      </c>
      <c r="M5" s="57" t="s">
        <v>5</v>
      </c>
      <c r="N5" s="59" t="s">
        <v>6</v>
      </c>
      <c r="O5" s="72"/>
    </row>
    <row r="6" spans="1:14" s="56" customFormat="1" ht="15" customHeight="1">
      <c r="A6" s="60" t="s">
        <v>7</v>
      </c>
      <c r="B6" s="61" t="s">
        <v>228</v>
      </c>
      <c r="C6" s="62">
        <f aca="true" t="shared" si="0" ref="C6:N6">C7+C31</f>
        <v>321</v>
      </c>
      <c r="D6" s="62">
        <f t="shared" si="0"/>
        <v>180</v>
      </c>
      <c r="E6" s="62">
        <f t="shared" si="0"/>
        <v>34759</v>
      </c>
      <c r="F6" s="62">
        <f t="shared" si="0"/>
        <v>21430</v>
      </c>
      <c r="G6" s="62">
        <f t="shared" si="0"/>
        <v>6476</v>
      </c>
      <c r="H6" s="62">
        <f t="shared" si="0"/>
        <v>3486</v>
      </c>
      <c r="I6" s="62">
        <f t="shared" si="0"/>
        <v>10211</v>
      </c>
      <c r="J6" s="62">
        <f t="shared" si="0"/>
        <v>7075</v>
      </c>
      <c r="K6" s="62">
        <f t="shared" si="0"/>
        <v>406316</v>
      </c>
      <c r="L6" s="62">
        <f t="shared" si="0"/>
        <v>269991</v>
      </c>
      <c r="M6" s="62">
        <f t="shared" si="0"/>
        <v>135911</v>
      </c>
      <c r="N6" s="62">
        <f t="shared" si="0"/>
        <v>86217</v>
      </c>
    </row>
    <row r="7" spans="1:14" s="56" customFormat="1" ht="15" customHeight="1">
      <c r="A7" s="63" t="s">
        <v>8</v>
      </c>
      <c r="B7" s="64" t="s">
        <v>230</v>
      </c>
      <c r="C7" s="62">
        <v>319</v>
      </c>
      <c r="D7" s="62">
        <v>178</v>
      </c>
      <c r="E7" s="62">
        <v>34657</v>
      </c>
      <c r="F7" s="62">
        <v>21328</v>
      </c>
      <c r="G7" s="62">
        <v>6442</v>
      </c>
      <c r="H7" s="62">
        <v>3452</v>
      </c>
      <c r="I7" s="62">
        <v>10169</v>
      </c>
      <c r="J7" s="62">
        <v>7033</v>
      </c>
      <c r="K7" s="62">
        <v>404966</v>
      </c>
      <c r="L7" s="62">
        <v>268641</v>
      </c>
      <c r="M7" s="62">
        <v>135495</v>
      </c>
      <c r="N7" s="62">
        <v>85801</v>
      </c>
    </row>
    <row r="8" spans="1:14" s="56" customFormat="1" ht="15" customHeight="1">
      <c r="A8" s="65" t="s">
        <v>9</v>
      </c>
      <c r="B8" s="66" t="s">
        <v>165</v>
      </c>
      <c r="C8" s="67">
        <v>50</v>
      </c>
      <c r="D8" s="67">
        <v>28</v>
      </c>
      <c r="E8" s="67">
        <v>6060</v>
      </c>
      <c r="F8" s="67">
        <v>4224</v>
      </c>
      <c r="G8" s="67">
        <v>1142</v>
      </c>
      <c r="H8" s="67">
        <v>736</v>
      </c>
      <c r="I8" s="67">
        <v>1933</v>
      </c>
      <c r="J8" s="67">
        <v>1466</v>
      </c>
      <c r="K8" s="67">
        <v>77011</v>
      </c>
      <c r="L8" s="67">
        <v>55808</v>
      </c>
      <c r="M8" s="67">
        <v>25613</v>
      </c>
      <c r="N8" s="67">
        <v>17875</v>
      </c>
    </row>
    <row r="9" spans="1:14" s="56" customFormat="1" ht="15" customHeight="1">
      <c r="A9" s="65" t="s">
        <v>10</v>
      </c>
      <c r="B9" s="66" t="s">
        <v>171</v>
      </c>
      <c r="C9" s="67">
        <v>20</v>
      </c>
      <c r="D9" s="67">
        <v>15</v>
      </c>
      <c r="E9" s="67">
        <v>2255</v>
      </c>
      <c r="F9" s="67">
        <v>1756</v>
      </c>
      <c r="G9" s="67">
        <v>377</v>
      </c>
      <c r="H9" s="67">
        <v>240</v>
      </c>
      <c r="I9" s="67">
        <v>829</v>
      </c>
      <c r="J9" s="67">
        <v>648</v>
      </c>
      <c r="K9" s="67">
        <v>33112</v>
      </c>
      <c r="L9" s="67">
        <v>24265</v>
      </c>
      <c r="M9" s="67">
        <v>11507</v>
      </c>
      <c r="N9" s="67">
        <v>7660</v>
      </c>
    </row>
    <row r="10" spans="1:14" s="56" customFormat="1" ht="15" customHeight="1">
      <c r="A10" s="65" t="s">
        <v>11</v>
      </c>
      <c r="B10" s="66" t="s">
        <v>234</v>
      </c>
      <c r="C10" s="67">
        <v>37</v>
      </c>
      <c r="D10" s="67">
        <v>21</v>
      </c>
      <c r="E10" s="67">
        <v>4738</v>
      </c>
      <c r="F10" s="67">
        <v>3167</v>
      </c>
      <c r="G10" s="67">
        <v>747</v>
      </c>
      <c r="H10" s="67">
        <v>393</v>
      </c>
      <c r="I10" s="67">
        <v>1097</v>
      </c>
      <c r="J10" s="67">
        <v>722</v>
      </c>
      <c r="K10" s="67">
        <v>43847</v>
      </c>
      <c r="L10" s="67">
        <v>28007</v>
      </c>
      <c r="M10" s="67">
        <v>14444</v>
      </c>
      <c r="N10" s="67">
        <v>8893</v>
      </c>
    </row>
    <row r="11" spans="1:14" s="56" customFormat="1" ht="15" customHeight="1">
      <c r="A11" s="65" t="s">
        <v>12</v>
      </c>
      <c r="B11" s="66" t="s">
        <v>173</v>
      </c>
      <c r="C11" s="67">
        <v>6</v>
      </c>
      <c r="D11" s="67">
        <v>4</v>
      </c>
      <c r="E11" s="67">
        <v>470</v>
      </c>
      <c r="F11" s="67">
        <v>336</v>
      </c>
      <c r="G11" s="67">
        <v>119</v>
      </c>
      <c r="H11" s="67">
        <v>70</v>
      </c>
      <c r="I11" s="67">
        <v>203</v>
      </c>
      <c r="J11" s="67">
        <v>174</v>
      </c>
      <c r="K11" s="67">
        <v>8026</v>
      </c>
      <c r="L11" s="67">
        <v>6950</v>
      </c>
      <c r="M11" s="67">
        <v>2655</v>
      </c>
      <c r="N11" s="67">
        <v>2234</v>
      </c>
    </row>
    <row r="12" spans="1:14" s="56" customFormat="1" ht="15" customHeight="1">
      <c r="A12" s="65" t="s">
        <v>13</v>
      </c>
      <c r="B12" s="66" t="s">
        <v>175</v>
      </c>
      <c r="C12" s="67">
        <v>22</v>
      </c>
      <c r="D12" s="67">
        <v>9</v>
      </c>
      <c r="E12" s="67">
        <v>2938</v>
      </c>
      <c r="F12" s="67">
        <v>1271</v>
      </c>
      <c r="G12" s="67">
        <v>494</v>
      </c>
      <c r="H12" s="67">
        <v>184</v>
      </c>
      <c r="I12" s="67">
        <v>828</v>
      </c>
      <c r="J12" s="67">
        <v>487</v>
      </c>
      <c r="K12" s="67">
        <v>35251</v>
      </c>
      <c r="L12" s="67">
        <v>20201</v>
      </c>
      <c r="M12" s="67">
        <v>11682</v>
      </c>
      <c r="N12" s="67">
        <v>6300</v>
      </c>
    </row>
    <row r="13" spans="1:14" s="56" customFormat="1" ht="15" customHeight="1">
      <c r="A13" s="65" t="s">
        <v>14</v>
      </c>
      <c r="B13" s="66" t="s">
        <v>177</v>
      </c>
      <c r="C13" s="67">
        <v>8</v>
      </c>
      <c r="D13" s="67">
        <v>4</v>
      </c>
      <c r="E13" s="67">
        <v>810</v>
      </c>
      <c r="F13" s="67">
        <v>461</v>
      </c>
      <c r="G13" s="67">
        <v>165</v>
      </c>
      <c r="H13" s="67">
        <v>80</v>
      </c>
      <c r="I13" s="67">
        <v>191</v>
      </c>
      <c r="J13" s="67">
        <v>122</v>
      </c>
      <c r="K13" s="67">
        <v>7866</v>
      </c>
      <c r="L13" s="67">
        <v>4699</v>
      </c>
      <c r="M13" s="67">
        <v>2645</v>
      </c>
      <c r="N13" s="67">
        <v>1476</v>
      </c>
    </row>
    <row r="14" spans="1:14" s="56" customFormat="1" ht="15" customHeight="1">
      <c r="A14" s="65" t="s">
        <v>15</v>
      </c>
      <c r="B14" s="66" t="s">
        <v>179</v>
      </c>
      <c r="C14" s="67">
        <v>9</v>
      </c>
      <c r="D14" s="67">
        <v>6</v>
      </c>
      <c r="E14" s="67">
        <v>927</v>
      </c>
      <c r="F14" s="67">
        <v>625</v>
      </c>
      <c r="G14" s="67">
        <v>188</v>
      </c>
      <c r="H14" s="67">
        <v>116</v>
      </c>
      <c r="I14" s="67">
        <v>243</v>
      </c>
      <c r="J14" s="67">
        <v>174</v>
      </c>
      <c r="K14" s="67">
        <v>9762</v>
      </c>
      <c r="L14" s="67">
        <v>6645</v>
      </c>
      <c r="M14" s="67">
        <v>3242</v>
      </c>
      <c r="N14" s="67">
        <v>2172</v>
      </c>
    </row>
    <row r="15" spans="1:14" s="56" customFormat="1" ht="15" customHeight="1">
      <c r="A15" s="65" t="s">
        <v>16</v>
      </c>
      <c r="B15" s="66" t="s">
        <v>236</v>
      </c>
      <c r="C15" s="67">
        <v>22</v>
      </c>
      <c r="D15" s="67">
        <v>9</v>
      </c>
      <c r="E15" s="67">
        <v>2856</v>
      </c>
      <c r="F15" s="67">
        <v>945</v>
      </c>
      <c r="G15" s="67">
        <v>567</v>
      </c>
      <c r="H15" s="67">
        <v>164</v>
      </c>
      <c r="I15" s="67">
        <v>614</v>
      </c>
      <c r="J15" s="67">
        <v>274</v>
      </c>
      <c r="K15" s="67">
        <v>26173</v>
      </c>
      <c r="L15" s="67">
        <v>10618</v>
      </c>
      <c r="M15" s="67">
        <v>8875</v>
      </c>
      <c r="N15" s="67">
        <v>3466</v>
      </c>
    </row>
    <row r="16" spans="1:14" s="56" customFormat="1" ht="15" customHeight="1">
      <c r="A16" s="65" t="s">
        <v>17</v>
      </c>
      <c r="B16" s="66" t="s">
        <v>181</v>
      </c>
      <c r="C16" s="67">
        <v>10</v>
      </c>
      <c r="D16" s="67">
        <v>7</v>
      </c>
      <c r="E16" s="67">
        <v>1089</v>
      </c>
      <c r="F16" s="67">
        <v>769</v>
      </c>
      <c r="G16" s="67">
        <v>202</v>
      </c>
      <c r="H16" s="67">
        <v>139</v>
      </c>
      <c r="I16" s="67">
        <v>395</v>
      </c>
      <c r="J16" s="67">
        <v>307</v>
      </c>
      <c r="K16" s="67">
        <v>16132</v>
      </c>
      <c r="L16" s="67">
        <v>12212</v>
      </c>
      <c r="M16" s="67">
        <v>5677</v>
      </c>
      <c r="N16" s="67">
        <v>3921</v>
      </c>
    </row>
    <row r="17" spans="1:14" s="56" customFormat="1" ht="15" customHeight="1">
      <c r="A17" s="65" t="s">
        <v>18</v>
      </c>
      <c r="B17" s="66" t="s">
        <v>183</v>
      </c>
      <c r="C17" s="67">
        <v>8</v>
      </c>
      <c r="D17" s="67">
        <v>5</v>
      </c>
      <c r="E17" s="67">
        <v>611</v>
      </c>
      <c r="F17" s="67">
        <v>557</v>
      </c>
      <c r="G17" s="67">
        <v>131</v>
      </c>
      <c r="H17" s="67">
        <v>104</v>
      </c>
      <c r="I17" s="67">
        <v>196</v>
      </c>
      <c r="J17" s="67">
        <v>180</v>
      </c>
      <c r="K17" s="67">
        <v>6889</v>
      </c>
      <c r="L17" s="67">
        <v>6409</v>
      </c>
      <c r="M17" s="67">
        <v>2088</v>
      </c>
      <c r="N17" s="67">
        <v>1951</v>
      </c>
    </row>
    <row r="18" spans="1:14" s="56" customFormat="1" ht="15" customHeight="1">
      <c r="A18" s="65" t="s">
        <v>19</v>
      </c>
      <c r="B18" s="66" t="s">
        <v>185</v>
      </c>
      <c r="C18" s="67">
        <v>12</v>
      </c>
      <c r="D18" s="67">
        <v>5</v>
      </c>
      <c r="E18" s="67">
        <v>892</v>
      </c>
      <c r="F18" s="67">
        <v>504</v>
      </c>
      <c r="G18" s="67">
        <v>189</v>
      </c>
      <c r="H18" s="67">
        <v>85</v>
      </c>
      <c r="I18" s="67">
        <v>277</v>
      </c>
      <c r="J18" s="67">
        <v>164</v>
      </c>
      <c r="K18" s="67">
        <v>10399</v>
      </c>
      <c r="L18" s="67">
        <v>6125</v>
      </c>
      <c r="M18" s="67">
        <v>3369</v>
      </c>
      <c r="N18" s="67">
        <v>2017</v>
      </c>
    </row>
    <row r="19" spans="1:14" s="56" customFormat="1" ht="15" customHeight="1">
      <c r="A19" s="65" t="s">
        <v>20</v>
      </c>
      <c r="B19" s="66" t="s">
        <v>187</v>
      </c>
      <c r="C19" s="67">
        <v>5</v>
      </c>
      <c r="D19" s="67">
        <v>3</v>
      </c>
      <c r="E19" s="67">
        <v>330</v>
      </c>
      <c r="F19" s="67">
        <v>215</v>
      </c>
      <c r="G19" s="67">
        <v>71</v>
      </c>
      <c r="H19" s="67">
        <v>44</v>
      </c>
      <c r="I19" s="67">
        <v>81</v>
      </c>
      <c r="J19" s="67">
        <v>42</v>
      </c>
      <c r="K19" s="67">
        <v>2999</v>
      </c>
      <c r="L19" s="67">
        <v>1421</v>
      </c>
      <c r="M19" s="67">
        <v>906</v>
      </c>
      <c r="N19" s="67">
        <v>349</v>
      </c>
    </row>
    <row r="20" spans="1:14" s="56" customFormat="1" ht="15" customHeight="1">
      <c r="A20" s="65" t="s">
        <v>21</v>
      </c>
      <c r="B20" s="66" t="s">
        <v>238</v>
      </c>
      <c r="C20" s="67">
        <v>18</v>
      </c>
      <c r="D20" s="67">
        <v>10</v>
      </c>
      <c r="E20" s="67">
        <v>1549</v>
      </c>
      <c r="F20" s="67">
        <v>942</v>
      </c>
      <c r="G20" s="67">
        <v>291</v>
      </c>
      <c r="H20" s="67">
        <v>186</v>
      </c>
      <c r="I20" s="67">
        <v>507</v>
      </c>
      <c r="J20" s="67">
        <v>331</v>
      </c>
      <c r="K20" s="67">
        <v>19826</v>
      </c>
      <c r="L20" s="67">
        <v>12204</v>
      </c>
      <c r="M20" s="67">
        <v>6478</v>
      </c>
      <c r="N20" s="67">
        <v>3910</v>
      </c>
    </row>
    <row r="21" spans="1:14" s="56" customFormat="1" ht="15" customHeight="1">
      <c r="A21" s="65" t="s">
        <v>22</v>
      </c>
      <c r="B21" s="66" t="s">
        <v>240</v>
      </c>
      <c r="C21" s="67">
        <v>14</v>
      </c>
      <c r="D21" s="67">
        <v>10</v>
      </c>
      <c r="E21" s="67">
        <v>1311</v>
      </c>
      <c r="F21" s="67">
        <v>1154</v>
      </c>
      <c r="G21" s="67">
        <v>198</v>
      </c>
      <c r="H21" s="67">
        <v>141</v>
      </c>
      <c r="I21" s="67">
        <v>394</v>
      </c>
      <c r="J21" s="67">
        <v>290</v>
      </c>
      <c r="K21" s="67">
        <v>14819</v>
      </c>
      <c r="L21" s="67">
        <v>10561</v>
      </c>
      <c r="M21" s="67">
        <v>4940</v>
      </c>
      <c r="N21" s="67">
        <v>3448</v>
      </c>
    </row>
    <row r="22" spans="1:14" s="56" customFormat="1" ht="15" customHeight="1">
      <c r="A22" s="65" t="s">
        <v>23</v>
      </c>
      <c r="B22" s="66" t="s">
        <v>189</v>
      </c>
      <c r="C22" s="67">
        <v>11</v>
      </c>
      <c r="D22" s="67">
        <v>7</v>
      </c>
      <c r="E22" s="67">
        <v>884</v>
      </c>
      <c r="F22" s="67">
        <v>668</v>
      </c>
      <c r="G22" s="67">
        <v>153</v>
      </c>
      <c r="H22" s="67">
        <v>111</v>
      </c>
      <c r="I22" s="67">
        <v>303</v>
      </c>
      <c r="J22" s="67">
        <v>258</v>
      </c>
      <c r="K22" s="67">
        <v>11398</v>
      </c>
      <c r="L22" s="67">
        <v>9736</v>
      </c>
      <c r="M22" s="67">
        <v>3822</v>
      </c>
      <c r="N22" s="67">
        <v>3066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235</v>
      </c>
      <c r="F23" s="67">
        <v>220</v>
      </c>
      <c r="G23" s="67">
        <v>67</v>
      </c>
      <c r="H23" s="67">
        <v>62</v>
      </c>
      <c r="I23" s="67">
        <v>152</v>
      </c>
      <c r="J23" s="67">
        <v>140</v>
      </c>
      <c r="K23" s="67">
        <v>4818</v>
      </c>
      <c r="L23" s="67">
        <v>4417</v>
      </c>
      <c r="M23" s="67">
        <v>1511</v>
      </c>
      <c r="N23" s="67">
        <v>1421</v>
      </c>
    </row>
    <row r="24" spans="1:14" s="56" customFormat="1" ht="15" customHeight="1">
      <c r="A24" s="65" t="s">
        <v>25</v>
      </c>
      <c r="B24" s="66" t="s">
        <v>193</v>
      </c>
      <c r="C24" s="67">
        <v>7</v>
      </c>
      <c r="D24" s="67">
        <v>4</v>
      </c>
      <c r="E24" s="67">
        <v>533</v>
      </c>
      <c r="F24" s="67">
        <v>270</v>
      </c>
      <c r="G24" s="67">
        <v>137</v>
      </c>
      <c r="H24" s="67">
        <v>65</v>
      </c>
      <c r="I24" s="67">
        <v>208</v>
      </c>
      <c r="J24" s="67">
        <v>111</v>
      </c>
      <c r="K24" s="67">
        <v>7898</v>
      </c>
      <c r="L24" s="67">
        <v>3588</v>
      </c>
      <c r="M24" s="67">
        <v>2441</v>
      </c>
      <c r="N24" s="67">
        <v>1187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107</v>
      </c>
      <c r="F25" s="67">
        <v>107</v>
      </c>
      <c r="G25" s="67">
        <v>21</v>
      </c>
      <c r="H25" s="67">
        <v>21</v>
      </c>
      <c r="I25" s="67">
        <v>39</v>
      </c>
      <c r="J25" s="67">
        <v>39</v>
      </c>
      <c r="K25" s="67">
        <v>1222</v>
      </c>
      <c r="L25" s="67">
        <v>1222</v>
      </c>
      <c r="M25" s="67">
        <v>407</v>
      </c>
      <c r="N25" s="67">
        <v>407</v>
      </c>
    </row>
    <row r="26" spans="1:14" s="56" customFormat="1" ht="15" customHeight="1">
      <c r="A26" s="65" t="s">
        <v>27</v>
      </c>
      <c r="B26" s="66" t="s">
        <v>197</v>
      </c>
      <c r="C26" s="67">
        <v>7</v>
      </c>
      <c r="D26" s="67">
        <v>5</v>
      </c>
      <c r="E26" s="67">
        <v>781</v>
      </c>
      <c r="F26" s="67">
        <v>514</v>
      </c>
      <c r="G26" s="67">
        <v>139</v>
      </c>
      <c r="H26" s="67">
        <v>83</v>
      </c>
      <c r="I26" s="67">
        <v>198</v>
      </c>
      <c r="J26" s="67">
        <v>172</v>
      </c>
      <c r="K26" s="67">
        <v>7328</v>
      </c>
      <c r="L26" s="67">
        <v>6386</v>
      </c>
      <c r="M26" s="67">
        <v>2436</v>
      </c>
      <c r="N26" s="67">
        <v>2092</v>
      </c>
    </row>
    <row r="27" spans="1:14" s="56" customFormat="1" ht="15" customHeight="1">
      <c r="A27" s="65" t="s">
        <v>28</v>
      </c>
      <c r="B27" s="66" t="s">
        <v>199</v>
      </c>
      <c r="C27" s="67">
        <v>10</v>
      </c>
      <c r="D27" s="67">
        <v>6</v>
      </c>
      <c r="E27" s="67">
        <v>1138</v>
      </c>
      <c r="F27" s="67">
        <v>670</v>
      </c>
      <c r="G27" s="67">
        <v>218</v>
      </c>
      <c r="H27" s="67">
        <v>122</v>
      </c>
      <c r="I27" s="67">
        <v>330</v>
      </c>
      <c r="J27" s="67">
        <v>215</v>
      </c>
      <c r="K27" s="67">
        <v>13301</v>
      </c>
      <c r="L27" s="67">
        <v>8243</v>
      </c>
      <c r="M27" s="67">
        <v>4165</v>
      </c>
      <c r="N27" s="67">
        <v>2601</v>
      </c>
    </row>
    <row r="28" spans="1:14" s="56" customFormat="1" ht="15" customHeight="1">
      <c r="A28" s="65" t="s">
        <v>29</v>
      </c>
      <c r="B28" s="66" t="s">
        <v>167</v>
      </c>
      <c r="C28" s="67">
        <v>14</v>
      </c>
      <c r="D28" s="67">
        <v>7</v>
      </c>
      <c r="E28" s="67">
        <v>2004</v>
      </c>
      <c r="F28" s="67">
        <v>1048</v>
      </c>
      <c r="G28" s="67">
        <v>344</v>
      </c>
      <c r="H28" s="67">
        <v>145</v>
      </c>
      <c r="I28" s="67">
        <v>491</v>
      </c>
      <c r="J28" s="67">
        <v>333</v>
      </c>
      <c r="K28" s="67">
        <v>20948</v>
      </c>
      <c r="L28" s="67">
        <v>13766</v>
      </c>
      <c r="M28" s="67">
        <v>7371</v>
      </c>
      <c r="N28" s="67">
        <v>4384</v>
      </c>
    </row>
    <row r="29" spans="1:14" s="56" customFormat="1" ht="15" customHeight="1">
      <c r="A29" s="65" t="s">
        <v>30</v>
      </c>
      <c r="B29" s="66" t="s">
        <v>201</v>
      </c>
      <c r="C29" s="67">
        <v>8</v>
      </c>
      <c r="D29" s="67">
        <v>2</v>
      </c>
      <c r="E29" s="67">
        <v>575</v>
      </c>
      <c r="F29" s="67">
        <v>262</v>
      </c>
      <c r="G29" s="67">
        <v>137</v>
      </c>
      <c r="H29" s="67">
        <v>50</v>
      </c>
      <c r="I29" s="67">
        <v>225</v>
      </c>
      <c r="J29" s="67">
        <v>156</v>
      </c>
      <c r="K29" s="67">
        <v>9015</v>
      </c>
      <c r="L29" s="67">
        <v>6136</v>
      </c>
      <c r="M29" s="67">
        <v>3197</v>
      </c>
      <c r="N29" s="67">
        <v>1905</v>
      </c>
    </row>
    <row r="30" spans="1:14" s="56" customFormat="1" ht="15" customHeight="1">
      <c r="A30" s="65" t="s">
        <v>31</v>
      </c>
      <c r="B30" s="66" t="s">
        <v>169</v>
      </c>
      <c r="C30" s="67">
        <v>15</v>
      </c>
      <c r="D30" s="67">
        <v>6</v>
      </c>
      <c r="E30" s="67">
        <v>1564</v>
      </c>
      <c r="F30" s="67">
        <v>643</v>
      </c>
      <c r="G30" s="67">
        <v>345</v>
      </c>
      <c r="H30" s="67">
        <v>111</v>
      </c>
      <c r="I30" s="67">
        <v>435</v>
      </c>
      <c r="J30" s="67">
        <v>228</v>
      </c>
      <c r="K30" s="67">
        <v>16926</v>
      </c>
      <c r="L30" s="67">
        <v>9022</v>
      </c>
      <c r="M30" s="67">
        <v>6024</v>
      </c>
      <c r="N30" s="67">
        <v>3066</v>
      </c>
    </row>
    <row r="31" spans="1:14" s="56" customFormat="1" ht="15" customHeight="1">
      <c r="A31" s="63" t="s">
        <v>32</v>
      </c>
      <c r="B31" s="68" t="s">
        <v>203</v>
      </c>
      <c r="C31" s="62">
        <v>2</v>
      </c>
      <c r="D31" s="62">
        <v>2</v>
      </c>
      <c r="E31" s="62">
        <v>102</v>
      </c>
      <c r="F31" s="62">
        <v>102</v>
      </c>
      <c r="G31" s="62">
        <v>34</v>
      </c>
      <c r="H31" s="62">
        <v>34</v>
      </c>
      <c r="I31" s="62">
        <v>42</v>
      </c>
      <c r="J31" s="62">
        <v>42</v>
      </c>
      <c r="K31" s="62">
        <v>1350</v>
      </c>
      <c r="L31" s="62">
        <v>1350</v>
      </c>
      <c r="M31" s="62">
        <v>416</v>
      </c>
      <c r="N31" s="62">
        <v>416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72</v>
      </c>
      <c r="F32" s="67">
        <v>72</v>
      </c>
      <c r="G32" s="67">
        <v>19</v>
      </c>
      <c r="H32" s="67">
        <v>19</v>
      </c>
      <c r="I32" s="67">
        <v>30</v>
      </c>
      <c r="J32" s="67">
        <v>30</v>
      </c>
      <c r="K32" s="67">
        <v>1021</v>
      </c>
      <c r="L32" s="67">
        <v>1021</v>
      </c>
      <c r="M32" s="67">
        <v>322</v>
      </c>
      <c r="N32" s="67">
        <v>322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30</v>
      </c>
      <c r="F33" s="71">
        <v>30</v>
      </c>
      <c r="G33" s="71">
        <v>15</v>
      </c>
      <c r="H33" s="71">
        <v>15</v>
      </c>
      <c r="I33" s="71">
        <v>12</v>
      </c>
      <c r="J33" s="71">
        <v>12</v>
      </c>
      <c r="K33" s="71">
        <v>329</v>
      </c>
      <c r="L33" s="71">
        <v>329</v>
      </c>
      <c r="M33" s="71">
        <v>94</v>
      </c>
      <c r="N33" s="71">
        <v>94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56" customFormat="1" ht="13.5"/>
    <row r="72" s="56" customFormat="1" ht="13.5"/>
    <row r="73" s="56" customFormat="1" ht="13.5"/>
    <row r="74" s="56" customFormat="1" ht="13.5"/>
    <row r="75" s="56" customFormat="1" ht="13.5"/>
    <row r="76" s="56" customFormat="1" ht="13.5"/>
    <row r="77" s="56" customFormat="1" ht="13.5"/>
    <row r="78" s="56" customFormat="1" ht="13.5"/>
  </sheetData>
  <sheetProtection/>
  <mergeCells count="11">
    <mergeCell ref="E4:F4"/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6.5"/>
  <cols>
    <col min="1" max="1" width="23.50390625" style="1" customWidth="1"/>
    <col min="2" max="2" width="13.50390625" style="1" customWidth="1"/>
    <col min="3" max="3" width="12.00390625" style="1" customWidth="1"/>
    <col min="4" max="5" width="13.25390625" style="1" customWidth="1"/>
    <col min="6" max="6" width="12.1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5.75" customHeight="1">
      <c r="A2" s="88" t="s">
        <v>80</v>
      </c>
      <c r="B2" s="88"/>
      <c r="C2" s="88"/>
      <c r="D2" s="88"/>
      <c r="E2" s="88"/>
      <c r="F2" s="88"/>
    </row>
    <row r="3" spans="1:6" ht="19.5" customHeight="1">
      <c r="A3" s="87">
        <v>98</v>
      </c>
      <c r="B3" s="87"/>
      <c r="C3" s="87"/>
      <c r="D3" s="89" t="str">
        <f>"SY"&amp;A3+1911&amp;"-"&amp;A3+1912</f>
        <v>SY2009-2010</v>
      </c>
      <c r="E3" s="89"/>
      <c r="F3" s="89"/>
    </row>
    <row r="4" spans="1:6" s="37" customFormat="1" ht="33.75" customHeight="1">
      <c r="A4" s="34"/>
      <c r="B4" s="35" t="s">
        <v>35</v>
      </c>
      <c r="C4" s="36" t="s">
        <v>36</v>
      </c>
      <c r="D4" s="36" t="s">
        <v>37</v>
      </c>
      <c r="E4" s="36" t="s">
        <v>38</v>
      </c>
      <c r="F4" s="36" t="s">
        <v>39</v>
      </c>
    </row>
    <row r="5" spans="1:6" s="37" customFormat="1" ht="15" customHeight="1">
      <c r="A5" s="38" t="s">
        <v>40</v>
      </c>
      <c r="B5" s="39">
        <f aca="true" t="shared" si="0" ref="B5:B33">SUM(C5:F5)</f>
        <v>330</v>
      </c>
      <c r="C5" s="40">
        <v>86</v>
      </c>
      <c r="D5" s="40">
        <v>39</v>
      </c>
      <c r="E5" s="40">
        <v>60</v>
      </c>
      <c r="F5" s="40">
        <v>145</v>
      </c>
    </row>
    <row r="6" spans="1:6" s="37" customFormat="1" ht="15" customHeight="1">
      <c r="A6" s="41" t="s">
        <v>41</v>
      </c>
      <c r="B6" s="42">
        <f t="shared" si="0"/>
        <v>35580</v>
      </c>
      <c r="C6" s="43">
        <v>9341</v>
      </c>
      <c r="D6" s="43">
        <v>5656</v>
      </c>
      <c r="E6" s="43">
        <v>7154</v>
      </c>
      <c r="F6" s="43">
        <v>13429</v>
      </c>
    </row>
    <row r="7" spans="1:6" s="37" customFormat="1" ht="15" customHeight="1">
      <c r="A7" s="44" t="s">
        <v>42</v>
      </c>
      <c r="B7" s="45">
        <f t="shared" si="0"/>
        <v>14109</v>
      </c>
      <c r="C7" s="46">
        <v>3922</v>
      </c>
      <c r="D7" s="46">
        <v>1952</v>
      </c>
      <c r="E7" s="46">
        <v>2433</v>
      </c>
      <c r="F7" s="46">
        <v>5802</v>
      </c>
    </row>
    <row r="8" spans="1:6" s="37" customFormat="1" ht="15" customHeight="1">
      <c r="A8" s="44" t="s">
        <v>43</v>
      </c>
      <c r="B8" s="45">
        <f t="shared" si="0"/>
        <v>21471</v>
      </c>
      <c r="C8" s="46">
        <v>5419</v>
      </c>
      <c r="D8" s="46">
        <v>3704</v>
      </c>
      <c r="E8" s="46">
        <v>4721</v>
      </c>
      <c r="F8" s="46">
        <v>7627</v>
      </c>
    </row>
    <row r="9" spans="1:6" s="37" customFormat="1" ht="15" customHeight="1">
      <c r="A9" s="41" t="s">
        <v>44</v>
      </c>
      <c r="B9" s="42">
        <f t="shared" si="0"/>
        <v>6589</v>
      </c>
      <c r="C9" s="43">
        <v>1894</v>
      </c>
      <c r="D9" s="43">
        <v>861</v>
      </c>
      <c r="E9" s="43">
        <v>782</v>
      </c>
      <c r="F9" s="43">
        <v>3052</v>
      </c>
    </row>
    <row r="10" spans="1:6" s="37" customFormat="1" ht="15" customHeight="1">
      <c r="A10" s="44" t="s">
        <v>45</v>
      </c>
      <c r="B10" s="45">
        <f t="shared" si="0"/>
        <v>1784</v>
      </c>
      <c r="C10" s="46">
        <v>468</v>
      </c>
      <c r="D10" s="46">
        <v>163</v>
      </c>
      <c r="E10" s="46">
        <v>175</v>
      </c>
      <c r="F10" s="46">
        <v>978</v>
      </c>
    </row>
    <row r="11" spans="1:6" s="37" customFormat="1" ht="15" customHeight="1">
      <c r="A11" s="44" t="s">
        <v>46</v>
      </c>
      <c r="B11" s="45">
        <f t="shared" si="0"/>
        <v>4805</v>
      </c>
      <c r="C11" s="46">
        <v>1426</v>
      </c>
      <c r="D11" s="46">
        <v>698</v>
      </c>
      <c r="E11" s="46">
        <v>607</v>
      </c>
      <c r="F11" s="46">
        <v>2074</v>
      </c>
    </row>
    <row r="12" spans="1:6" s="37" customFormat="1" ht="15" customHeight="1">
      <c r="A12" s="41" t="s">
        <v>47</v>
      </c>
      <c r="B12" s="42">
        <f t="shared" si="0"/>
        <v>10112</v>
      </c>
      <c r="C12" s="43">
        <v>4068</v>
      </c>
      <c r="D12" s="43">
        <v>1976</v>
      </c>
      <c r="E12" s="43">
        <v>1083</v>
      </c>
      <c r="F12" s="43">
        <v>2985</v>
      </c>
    </row>
    <row r="13" spans="1:6" s="37" customFormat="1" ht="15" customHeight="1">
      <c r="A13" s="44" t="s">
        <v>48</v>
      </c>
      <c r="B13" s="45">
        <f t="shared" si="0"/>
        <v>3361</v>
      </c>
      <c r="C13" s="46">
        <v>1352</v>
      </c>
      <c r="D13" s="46">
        <v>657</v>
      </c>
      <c r="E13" s="46">
        <v>392</v>
      </c>
      <c r="F13" s="46">
        <v>960</v>
      </c>
    </row>
    <row r="14" spans="1:6" s="37" customFormat="1" ht="15" customHeight="1">
      <c r="A14" s="44" t="s">
        <v>49</v>
      </c>
      <c r="B14" s="45">
        <f t="shared" si="0"/>
        <v>3344</v>
      </c>
      <c r="C14" s="46">
        <v>1362</v>
      </c>
      <c r="D14" s="46">
        <v>658</v>
      </c>
      <c r="E14" s="46">
        <v>349</v>
      </c>
      <c r="F14" s="46">
        <v>975</v>
      </c>
    </row>
    <row r="15" spans="1:6" s="37" customFormat="1" ht="15" customHeight="1">
      <c r="A15" s="44" t="s">
        <v>50</v>
      </c>
      <c r="B15" s="45">
        <f t="shared" si="0"/>
        <v>3407</v>
      </c>
      <c r="C15" s="46">
        <v>1354</v>
      </c>
      <c r="D15" s="46">
        <v>661</v>
      </c>
      <c r="E15" s="46">
        <v>342</v>
      </c>
      <c r="F15" s="46">
        <v>1050</v>
      </c>
    </row>
    <row r="16" spans="1:6" s="37" customFormat="1" ht="15" customHeight="1">
      <c r="A16" s="41" t="s">
        <v>51</v>
      </c>
      <c r="B16" s="42">
        <f t="shared" si="0"/>
        <v>403183</v>
      </c>
      <c r="C16" s="43">
        <v>158077</v>
      </c>
      <c r="D16" s="43">
        <v>74592</v>
      </c>
      <c r="E16" s="43">
        <v>40142</v>
      </c>
      <c r="F16" s="43">
        <v>130372</v>
      </c>
    </row>
    <row r="17" spans="1:6" s="37" customFormat="1" ht="15" customHeight="1">
      <c r="A17" s="44" t="s">
        <v>45</v>
      </c>
      <c r="B17" s="45">
        <f t="shared" si="0"/>
        <v>202728</v>
      </c>
      <c r="C17" s="46">
        <v>80955</v>
      </c>
      <c r="D17" s="46">
        <v>37816</v>
      </c>
      <c r="E17" s="46">
        <v>19806</v>
      </c>
      <c r="F17" s="46">
        <v>64151</v>
      </c>
    </row>
    <row r="18" spans="1:6" s="37" customFormat="1" ht="15" customHeight="1">
      <c r="A18" s="44" t="s">
        <v>46</v>
      </c>
      <c r="B18" s="45">
        <f t="shared" si="0"/>
        <v>200455</v>
      </c>
      <c r="C18" s="46">
        <v>77122</v>
      </c>
      <c r="D18" s="46">
        <v>36776</v>
      </c>
      <c r="E18" s="46">
        <v>20336</v>
      </c>
      <c r="F18" s="46">
        <v>66221</v>
      </c>
    </row>
    <row r="19" spans="1:6" s="37" customFormat="1" ht="15" customHeight="1">
      <c r="A19" s="48" t="s">
        <v>52</v>
      </c>
      <c r="B19" s="49">
        <f t="shared" si="0"/>
        <v>135521</v>
      </c>
      <c r="C19" s="50">
        <v>52499</v>
      </c>
      <c r="D19" s="50">
        <v>24859</v>
      </c>
      <c r="E19" s="50">
        <v>14942</v>
      </c>
      <c r="F19" s="50">
        <v>43221</v>
      </c>
    </row>
    <row r="20" spans="1:6" s="37" customFormat="1" ht="15" customHeight="1">
      <c r="A20" s="44" t="s">
        <v>45</v>
      </c>
      <c r="B20" s="45">
        <f t="shared" si="0"/>
        <v>68740</v>
      </c>
      <c r="C20" s="46">
        <v>27066</v>
      </c>
      <c r="D20" s="46">
        <v>12725</v>
      </c>
      <c r="E20" s="46">
        <v>7537</v>
      </c>
      <c r="F20" s="46">
        <v>21412</v>
      </c>
    </row>
    <row r="21" spans="1:6" s="37" customFormat="1" ht="15" customHeight="1">
      <c r="A21" s="44" t="s">
        <v>46</v>
      </c>
      <c r="B21" s="45">
        <f t="shared" si="0"/>
        <v>66781</v>
      </c>
      <c r="C21" s="46">
        <v>25433</v>
      </c>
      <c r="D21" s="46">
        <v>12134</v>
      </c>
      <c r="E21" s="46">
        <v>7405</v>
      </c>
      <c r="F21" s="46">
        <v>21809</v>
      </c>
    </row>
    <row r="22" spans="1:6" s="37" customFormat="1" ht="15" customHeight="1">
      <c r="A22" s="48" t="s">
        <v>155</v>
      </c>
      <c r="B22" s="49">
        <f t="shared" si="0"/>
        <v>133211</v>
      </c>
      <c r="C22" s="50">
        <v>52783</v>
      </c>
      <c r="D22" s="50">
        <v>24981</v>
      </c>
      <c r="E22" s="50">
        <v>12835</v>
      </c>
      <c r="F22" s="50">
        <v>42612</v>
      </c>
    </row>
    <row r="23" spans="1:6" s="37" customFormat="1" ht="15" customHeight="1">
      <c r="A23" s="44" t="s">
        <v>45</v>
      </c>
      <c r="B23" s="45">
        <f t="shared" si="0"/>
        <v>66599</v>
      </c>
      <c r="C23" s="46">
        <v>26882</v>
      </c>
      <c r="D23" s="46">
        <v>12566</v>
      </c>
      <c r="E23" s="46">
        <v>6269</v>
      </c>
      <c r="F23" s="46">
        <v>20882</v>
      </c>
    </row>
    <row r="24" spans="1:6" s="37" customFormat="1" ht="15" customHeight="1">
      <c r="A24" s="44" t="s">
        <v>46</v>
      </c>
      <c r="B24" s="45">
        <f t="shared" si="0"/>
        <v>66612</v>
      </c>
      <c r="C24" s="46">
        <v>25901</v>
      </c>
      <c r="D24" s="46">
        <v>12415</v>
      </c>
      <c r="E24" s="46">
        <v>6566</v>
      </c>
      <c r="F24" s="46">
        <v>21730</v>
      </c>
    </row>
    <row r="25" spans="1:6" s="37" customFormat="1" ht="15" customHeight="1">
      <c r="A25" s="48" t="s">
        <v>156</v>
      </c>
      <c r="B25" s="49">
        <f t="shared" si="0"/>
        <v>133451</v>
      </c>
      <c r="C25" s="50">
        <v>52219</v>
      </c>
      <c r="D25" s="50">
        <v>24629</v>
      </c>
      <c r="E25" s="50">
        <v>12285</v>
      </c>
      <c r="F25" s="50">
        <v>44318</v>
      </c>
    </row>
    <row r="26" spans="1:6" s="37" customFormat="1" ht="15" customHeight="1">
      <c r="A26" s="44" t="s">
        <v>45</v>
      </c>
      <c r="B26" s="45">
        <f t="shared" si="0"/>
        <v>66596</v>
      </c>
      <c r="C26" s="46">
        <v>26554</v>
      </c>
      <c r="D26" s="46">
        <v>12431</v>
      </c>
      <c r="E26" s="46">
        <v>5935</v>
      </c>
      <c r="F26" s="46">
        <v>21676</v>
      </c>
    </row>
    <row r="27" spans="1:6" s="37" customFormat="1" ht="15" customHeight="1">
      <c r="A27" s="44" t="s">
        <v>46</v>
      </c>
      <c r="B27" s="45">
        <f t="shared" si="0"/>
        <v>66855</v>
      </c>
      <c r="C27" s="46">
        <v>25665</v>
      </c>
      <c r="D27" s="46">
        <v>12198</v>
      </c>
      <c r="E27" s="46">
        <v>6350</v>
      </c>
      <c r="F27" s="46">
        <v>22642</v>
      </c>
    </row>
    <row r="28" spans="1:6" s="37" customFormat="1" ht="15" customHeight="1">
      <c r="A28" s="48" t="s">
        <v>82</v>
      </c>
      <c r="B28" s="49">
        <f t="shared" si="0"/>
        <v>1000</v>
      </c>
      <c r="C28" s="50">
        <v>576</v>
      </c>
      <c r="D28" s="50">
        <v>123</v>
      </c>
      <c r="E28" s="50">
        <v>80</v>
      </c>
      <c r="F28" s="50">
        <v>221</v>
      </c>
    </row>
    <row r="29" spans="1:6" s="37" customFormat="1" ht="15" customHeight="1">
      <c r="A29" s="44" t="s">
        <v>45</v>
      </c>
      <c r="B29" s="45">
        <f t="shared" si="0"/>
        <v>793</v>
      </c>
      <c r="C29" s="46">
        <v>453</v>
      </c>
      <c r="D29" s="46">
        <v>94</v>
      </c>
      <c r="E29" s="46">
        <v>65</v>
      </c>
      <c r="F29" s="46">
        <v>181</v>
      </c>
    </row>
    <row r="30" spans="1:6" s="37" customFormat="1" ht="15" customHeight="1">
      <c r="A30" s="44" t="s">
        <v>46</v>
      </c>
      <c r="B30" s="45">
        <f t="shared" si="0"/>
        <v>207</v>
      </c>
      <c r="C30" s="46">
        <v>123</v>
      </c>
      <c r="D30" s="46">
        <v>29</v>
      </c>
      <c r="E30" s="46">
        <v>15</v>
      </c>
      <c r="F30" s="46">
        <v>40</v>
      </c>
    </row>
    <row r="31" spans="1:6" s="37" customFormat="1" ht="30" customHeight="1">
      <c r="A31" s="51" t="s">
        <v>53</v>
      </c>
      <c r="B31" s="42">
        <f t="shared" si="0"/>
        <v>131669</v>
      </c>
      <c r="C31" s="43">
        <v>50041</v>
      </c>
      <c r="D31" s="43">
        <v>23835</v>
      </c>
      <c r="E31" s="43">
        <v>11882</v>
      </c>
      <c r="F31" s="43">
        <v>45911</v>
      </c>
    </row>
    <row r="32" spans="1:6" s="37" customFormat="1" ht="15" customHeight="1">
      <c r="A32" s="44" t="s">
        <v>45</v>
      </c>
      <c r="B32" s="45">
        <f t="shared" si="0"/>
        <v>65301</v>
      </c>
      <c r="C32" s="46">
        <v>25328</v>
      </c>
      <c r="D32" s="46">
        <v>12049</v>
      </c>
      <c r="E32" s="46">
        <v>5784</v>
      </c>
      <c r="F32" s="46">
        <v>22140</v>
      </c>
    </row>
    <row r="33" spans="1:6" s="37" customFormat="1" ht="15" customHeight="1">
      <c r="A33" s="52" t="s">
        <v>46</v>
      </c>
      <c r="B33" s="53">
        <f t="shared" si="0"/>
        <v>66368</v>
      </c>
      <c r="C33" s="54">
        <v>24713</v>
      </c>
      <c r="D33" s="54">
        <v>11786</v>
      </c>
      <c r="E33" s="54">
        <v>6098</v>
      </c>
      <c r="F33" s="54">
        <v>23771</v>
      </c>
    </row>
    <row r="34" s="37" customFormat="1" ht="15">
      <c r="A34" s="55"/>
    </row>
    <row r="35" s="37" customFormat="1" ht="15">
      <c r="A35" s="55"/>
    </row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0" sqref="B20"/>
    </sheetView>
  </sheetViews>
  <sheetFormatPr defaultColWidth="9.00390625" defaultRowHeight="16.5"/>
  <cols>
    <col min="1" max="1" width="8.00390625" style="2" customWidth="1"/>
    <col min="2" max="2" width="14.875" style="2" customWidth="1"/>
    <col min="3" max="3" width="6.00390625" style="2" customWidth="1"/>
    <col min="4" max="4" width="6.25390625" style="2" customWidth="1"/>
    <col min="5" max="5" width="6.125" style="2" customWidth="1"/>
    <col min="6" max="6" width="6.50390625" style="2" customWidth="1"/>
    <col min="7" max="7" width="6.125" style="2" customWidth="1"/>
    <col min="8" max="8" width="6.25390625" style="2" customWidth="1"/>
    <col min="9" max="10" width="6.375" style="2" customWidth="1"/>
    <col min="11" max="11" width="7.50390625" style="2" customWidth="1"/>
    <col min="12" max="12" width="7.75390625" style="2" customWidth="1"/>
    <col min="13" max="13" width="7.375" style="2" customWidth="1"/>
    <col min="14" max="14" width="6.7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98</v>
      </c>
      <c r="B3" s="87"/>
      <c r="C3" s="87"/>
      <c r="D3" s="87"/>
      <c r="E3" s="87"/>
      <c r="F3" s="87"/>
      <c r="G3" s="87"/>
      <c r="H3" s="89" t="str">
        <f>"SY"&amp;A3+1911&amp;"-"&amp;A3+1912</f>
        <v>SY2009-2010</v>
      </c>
      <c r="I3" s="89"/>
      <c r="J3" s="89"/>
      <c r="K3" s="89"/>
      <c r="L3" s="89"/>
      <c r="M3" s="89"/>
      <c r="N3" s="89"/>
      <c r="O3" s="3"/>
    </row>
    <row r="4" spans="1:15" s="56" customFormat="1" ht="29.25" customHeight="1">
      <c r="A4" s="97"/>
      <c r="B4" s="98"/>
      <c r="C4" s="95" t="s">
        <v>0</v>
      </c>
      <c r="D4" s="96"/>
      <c r="E4" s="95" t="s">
        <v>91</v>
      </c>
      <c r="F4" s="96"/>
      <c r="G4" s="95" t="s">
        <v>92</v>
      </c>
      <c r="H4" s="96"/>
      <c r="I4" s="95" t="s">
        <v>2</v>
      </c>
      <c r="J4" s="96"/>
      <c r="K4" s="95" t="s">
        <v>3</v>
      </c>
      <c r="L4" s="96"/>
      <c r="M4" s="95" t="s">
        <v>133</v>
      </c>
      <c r="N4" s="96"/>
      <c r="O4" s="72"/>
    </row>
    <row r="5" spans="1:15" s="56" customFormat="1" ht="19.5" customHeight="1">
      <c r="A5" s="97"/>
      <c r="B5" s="98"/>
      <c r="C5" s="57" t="s">
        <v>5</v>
      </c>
      <c r="D5" s="58" t="s">
        <v>6</v>
      </c>
      <c r="E5" s="57" t="s">
        <v>5</v>
      </c>
      <c r="F5" s="58" t="s">
        <v>6</v>
      </c>
      <c r="G5" s="57" t="s">
        <v>5</v>
      </c>
      <c r="H5" s="58" t="s">
        <v>6</v>
      </c>
      <c r="I5" s="57" t="s">
        <v>5</v>
      </c>
      <c r="J5" s="58" t="s">
        <v>6</v>
      </c>
      <c r="K5" s="57" t="s">
        <v>5</v>
      </c>
      <c r="L5" s="58" t="s">
        <v>6</v>
      </c>
      <c r="M5" s="57" t="s">
        <v>5</v>
      </c>
      <c r="N5" s="59" t="s">
        <v>6</v>
      </c>
      <c r="O5" s="72"/>
    </row>
    <row r="6" spans="1:14" s="56" customFormat="1" ht="15" customHeight="1">
      <c r="A6" s="60" t="s">
        <v>7</v>
      </c>
      <c r="B6" s="61" t="s">
        <v>228</v>
      </c>
      <c r="C6" s="62">
        <v>330</v>
      </c>
      <c r="D6" s="62">
        <v>185</v>
      </c>
      <c r="E6" s="62">
        <v>35580</v>
      </c>
      <c r="F6" s="62">
        <v>22151</v>
      </c>
      <c r="G6" s="62">
        <v>6589</v>
      </c>
      <c r="H6" s="62">
        <v>3537</v>
      </c>
      <c r="I6" s="62">
        <v>10112</v>
      </c>
      <c r="J6" s="62">
        <v>7127</v>
      </c>
      <c r="K6" s="62">
        <v>403183</v>
      </c>
      <c r="L6" s="62">
        <v>272811</v>
      </c>
      <c r="M6" s="62">
        <v>131669</v>
      </c>
      <c r="N6" s="62">
        <v>85758</v>
      </c>
    </row>
    <row r="7" spans="1:14" s="56" customFormat="1" ht="15" customHeight="1">
      <c r="A7" s="63" t="s">
        <v>8</v>
      </c>
      <c r="B7" s="64" t="s">
        <v>230</v>
      </c>
      <c r="C7" s="62">
        <v>328</v>
      </c>
      <c r="D7" s="62">
        <v>183</v>
      </c>
      <c r="E7" s="62">
        <v>35477</v>
      </c>
      <c r="F7" s="62">
        <v>22048</v>
      </c>
      <c r="G7" s="62">
        <v>6556</v>
      </c>
      <c r="H7" s="62">
        <v>3504</v>
      </c>
      <c r="I7" s="62">
        <v>10070</v>
      </c>
      <c r="J7" s="62">
        <v>7085</v>
      </c>
      <c r="K7" s="62">
        <v>401849</v>
      </c>
      <c r="L7" s="62">
        <v>271477</v>
      </c>
      <c r="M7" s="62">
        <v>131247</v>
      </c>
      <c r="N7" s="62">
        <v>85336</v>
      </c>
    </row>
    <row r="8" spans="1:14" s="56" customFormat="1" ht="15" customHeight="1">
      <c r="A8" s="65" t="s">
        <v>9</v>
      </c>
      <c r="B8" s="66" t="s">
        <v>165</v>
      </c>
      <c r="C8" s="67">
        <v>50</v>
      </c>
      <c r="D8" s="67">
        <v>28</v>
      </c>
      <c r="E8" s="67">
        <v>6163</v>
      </c>
      <c r="F8" s="67">
        <v>4345</v>
      </c>
      <c r="G8" s="67">
        <v>1126</v>
      </c>
      <c r="H8" s="67">
        <v>722</v>
      </c>
      <c r="I8" s="67">
        <v>1910</v>
      </c>
      <c r="J8" s="67">
        <v>1464</v>
      </c>
      <c r="K8" s="67">
        <v>75604</v>
      </c>
      <c r="L8" s="67">
        <v>55551</v>
      </c>
      <c r="M8" s="67">
        <v>25271</v>
      </c>
      <c r="N8" s="67">
        <v>17926</v>
      </c>
    </row>
    <row r="9" spans="1:14" s="56" customFormat="1" ht="15" customHeight="1">
      <c r="A9" s="65" t="s">
        <v>10</v>
      </c>
      <c r="B9" s="66" t="s">
        <v>171</v>
      </c>
      <c r="C9" s="67">
        <v>20</v>
      </c>
      <c r="D9" s="67">
        <v>15</v>
      </c>
      <c r="E9" s="67">
        <v>2334</v>
      </c>
      <c r="F9" s="67">
        <v>1784</v>
      </c>
      <c r="G9" s="67">
        <v>369</v>
      </c>
      <c r="H9" s="67">
        <v>241</v>
      </c>
      <c r="I9" s="67">
        <v>821</v>
      </c>
      <c r="J9" s="67">
        <v>650</v>
      </c>
      <c r="K9" s="67">
        <v>32976</v>
      </c>
      <c r="L9" s="67">
        <v>24438</v>
      </c>
      <c r="M9" s="67">
        <v>10721</v>
      </c>
      <c r="N9" s="67">
        <v>7589</v>
      </c>
    </row>
    <row r="10" spans="1:14" s="56" customFormat="1" ht="15" customHeight="1">
      <c r="A10" s="65" t="s">
        <v>11</v>
      </c>
      <c r="B10" s="66" t="s">
        <v>234</v>
      </c>
      <c r="C10" s="67">
        <v>39</v>
      </c>
      <c r="D10" s="67">
        <v>22</v>
      </c>
      <c r="E10" s="67">
        <v>5017</v>
      </c>
      <c r="F10" s="67">
        <v>3383</v>
      </c>
      <c r="G10" s="67">
        <v>776</v>
      </c>
      <c r="H10" s="67">
        <v>416</v>
      </c>
      <c r="I10" s="67">
        <v>1103</v>
      </c>
      <c r="J10" s="67">
        <v>737</v>
      </c>
      <c r="K10" s="67">
        <v>44352</v>
      </c>
      <c r="L10" s="67">
        <v>28750</v>
      </c>
      <c r="M10" s="67">
        <v>13789</v>
      </c>
      <c r="N10" s="67">
        <v>8729</v>
      </c>
    </row>
    <row r="11" spans="1:14" s="56" customFormat="1" ht="15" customHeight="1">
      <c r="A11" s="65" t="s">
        <v>12</v>
      </c>
      <c r="B11" s="66" t="s">
        <v>173</v>
      </c>
      <c r="C11" s="67">
        <v>6</v>
      </c>
      <c r="D11" s="67">
        <v>4</v>
      </c>
      <c r="E11" s="67">
        <v>475</v>
      </c>
      <c r="F11" s="67">
        <v>343</v>
      </c>
      <c r="G11" s="67">
        <v>127</v>
      </c>
      <c r="H11" s="67">
        <v>71</v>
      </c>
      <c r="I11" s="67">
        <v>205</v>
      </c>
      <c r="J11" s="67">
        <v>175</v>
      </c>
      <c r="K11" s="67">
        <v>8075</v>
      </c>
      <c r="L11" s="67">
        <v>6978</v>
      </c>
      <c r="M11" s="67">
        <v>2516</v>
      </c>
      <c r="N11" s="67">
        <v>2190</v>
      </c>
    </row>
    <row r="12" spans="1:14" s="56" customFormat="1" ht="15" customHeight="1">
      <c r="A12" s="65" t="s">
        <v>13</v>
      </c>
      <c r="B12" s="66" t="s">
        <v>175</v>
      </c>
      <c r="C12" s="67">
        <v>24</v>
      </c>
      <c r="D12" s="67">
        <v>11</v>
      </c>
      <c r="E12" s="67">
        <v>3028</v>
      </c>
      <c r="F12" s="67">
        <v>1383</v>
      </c>
      <c r="G12" s="67">
        <v>516</v>
      </c>
      <c r="H12" s="67">
        <v>200</v>
      </c>
      <c r="I12" s="67">
        <v>828</v>
      </c>
      <c r="J12" s="67">
        <v>511</v>
      </c>
      <c r="K12" s="67">
        <v>35809</v>
      </c>
      <c r="L12" s="67">
        <v>21592</v>
      </c>
      <c r="M12" s="67">
        <v>11420</v>
      </c>
      <c r="N12" s="67">
        <v>6285</v>
      </c>
    </row>
    <row r="13" spans="1:14" s="56" customFormat="1" ht="15" customHeight="1">
      <c r="A13" s="65" t="s">
        <v>14</v>
      </c>
      <c r="B13" s="66" t="s">
        <v>177</v>
      </c>
      <c r="C13" s="67">
        <v>8</v>
      </c>
      <c r="D13" s="67">
        <v>4</v>
      </c>
      <c r="E13" s="67">
        <v>830</v>
      </c>
      <c r="F13" s="67">
        <v>469</v>
      </c>
      <c r="G13" s="67">
        <v>161</v>
      </c>
      <c r="H13" s="67">
        <v>79</v>
      </c>
      <c r="I13" s="67">
        <v>185</v>
      </c>
      <c r="J13" s="67">
        <v>119</v>
      </c>
      <c r="K13" s="67">
        <v>7717</v>
      </c>
      <c r="L13" s="67">
        <v>4646</v>
      </c>
      <c r="M13" s="67">
        <v>2537</v>
      </c>
      <c r="N13" s="67">
        <v>1480</v>
      </c>
    </row>
    <row r="14" spans="1:14" s="56" customFormat="1" ht="15" customHeight="1">
      <c r="A14" s="65" t="s">
        <v>15</v>
      </c>
      <c r="B14" s="66" t="s">
        <v>179</v>
      </c>
      <c r="C14" s="67">
        <v>10</v>
      </c>
      <c r="D14" s="67">
        <v>6</v>
      </c>
      <c r="E14" s="67">
        <v>954</v>
      </c>
      <c r="F14" s="67">
        <v>640</v>
      </c>
      <c r="G14" s="67">
        <v>190</v>
      </c>
      <c r="H14" s="67">
        <v>114</v>
      </c>
      <c r="I14" s="67">
        <v>241</v>
      </c>
      <c r="J14" s="67">
        <v>172</v>
      </c>
      <c r="K14" s="67">
        <v>9688</v>
      </c>
      <c r="L14" s="67">
        <v>6611</v>
      </c>
      <c r="M14" s="67">
        <v>3120</v>
      </c>
      <c r="N14" s="67">
        <v>2056</v>
      </c>
    </row>
    <row r="15" spans="1:14" s="56" customFormat="1" ht="15" customHeight="1">
      <c r="A15" s="65" t="s">
        <v>16</v>
      </c>
      <c r="B15" s="66" t="s">
        <v>236</v>
      </c>
      <c r="C15" s="67">
        <v>22</v>
      </c>
      <c r="D15" s="67">
        <v>9</v>
      </c>
      <c r="E15" s="67">
        <v>2866</v>
      </c>
      <c r="F15" s="67">
        <v>973</v>
      </c>
      <c r="G15" s="67">
        <v>581</v>
      </c>
      <c r="H15" s="67">
        <v>171</v>
      </c>
      <c r="I15" s="67">
        <v>585</v>
      </c>
      <c r="J15" s="67">
        <v>275</v>
      </c>
      <c r="K15" s="67">
        <v>25156</v>
      </c>
      <c r="L15" s="67">
        <v>10808</v>
      </c>
      <c r="M15" s="67">
        <v>8428</v>
      </c>
      <c r="N15" s="67">
        <v>3395</v>
      </c>
    </row>
    <row r="16" spans="1:14" s="56" customFormat="1" ht="15" customHeight="1">
      <c r="A16" s="65" t="s">
        <v>17</v>
      </c>
      <c r="B16" s="66" t="s">
        <v>181</v>
      </c>
      <c r="C16" s="67">
        <v>10</v>
      </c>
      <c r="D16" s="67">
        <v>7</v>
      </c>
      <c r="E16" s="67">
        <v>1091</v>
      </c>
      <c r="F16" s="67">
        <v>768</v>
      </c>
      <c r="G16" s="67">
        <v>203</v>
      </c>
      <c r="H16" s="67">
        <v>141</v>
      </c>
      <c r="I16" s="67">
        <v>391</v>
      </c>
      <c r="J16" s="67">
        <v>313</v>
      </c>
      <c r="K16" s="67">
        <v>15945</v>
      </c>
      <c r="L16" s="67">
        <v>12411</v>
      </c>
      <c r="M16" s="67">
        <v>5368</v>
      </c>
      <c r="N16" s="67">
        <v>3851</v>
      </c>
    </row>
    <row r="17" spans="1:14" s="56" customFormat="1" ht="15" customHeight="1">
      <c r="A17" s="65" t="s">
        <v>18</v>
      </c>
      <c r="B17" s="66" t="s">
        <v>183</v>
      </c>
      <c r="C17" s="67">
        <v>9</v>
      </c>
      <c r="D17" s="67">
        <v>5</v>
      </c>
      <c r="E17" s="67">
        <v>641</v>
      </c>
      <c r="F17" s="67">
        <v>553</v>
      </c>
      <c r="G17" s="67">
        <v>180</v>
      </c>
      <c r="H17" s="67">
        <v>104</v>
      </c>
      <c r="I17" s="67">
        <v>205</v>
      </c>
      <c r="J17" s="67">
        <v>181</v>
      </c>
      <c r="K17" s="67">
        <v>7328</v>
      </c>
      <c r="L17" s="67">
        <v>6523</v>
      </c>
      <c r="M17" s="67">
        <v>2086</v>
      </c>
      <c r="N17" s="67">
        <v>1964</v>
      </c>
    </row>
    <row r="18" spans="1:14" s="56" customFormat="1" ht="15" customHeight="1">
      <c r="A18" s="65" t="s">
        <v>19</v>
      </c>
      <c r="B18" s="66" t="s">
        <v>185</v>
      </c>
      <c r="C18" s="67">
        <v>13</v>
      </c>
      <c r="D18" s="67">
        <v>5</v>
      </c>
      <c r="E18" s="67">
        <v>902</v>
      </c>
      <c r="F18" s="67">
        <v>518</v>
      </c>
      <c r="G18" s="67">
        <v>203</v>
      </c>
      <c r="H18" s="67">
        <v>83</v>
      </c>
      <c r="I18" s="67">
        <v>269</v>
      </c>
      <c r="J18" s="67">
        <v>164</v>
      </c>
      <c r="K18" s="67">
        <v>10101</v>
      </c>
      <c r="L18" s="67">
        <v>6165</v>
      </c>
      <c r="M18" s="67">
        <v>3506</v>
      </c>
      <c r="N18" s="67">
        <v>2053</v>
      </c>
    </row>
    <row r="19" spans="1:14" s="56" customFormat="1" ht="15" customHeight="1">
      <c r="A19" s="65" t="s">
        <v>20</v>
      </c>
      <c r="B19" s="66" t="s">
        <v>187</v>
      </c>
      <c r="C19" s="67">
        <v>6</v>
      </c>
      <c r="D19" s="67">
        <v>4</v>
      </c>
      <c r="E19" s="67">
        <v>346</v>
      </c>
      <c r="F19" s="67">
        <v>232</v>
      </c>
      <c r="G19" s="67">
        <v>77</v>
      </c>
      <c r="H19" s="67">
        <v>50</v>
      </c>
      <c r="I19" s="67">
        <v>84</v>
      </c>
      <c r="J19" s="67">
        <v>44</v>
      </c>
      <c r="K19" s="67">
        <v>3072</v>
      </c>
      <c r="L19" s="67">
        <v>1495</v>
      </c>
      <c r="M19" s="67">
        <v>1010</v>
      </c>
      <c r="N19" s="67">
        <v>471</v>
      </c>
    </row>
    <row r="20" spans="1:14" s="56" customFormat="1" ht="15" customHeight="1">
      <c r="A20" s="65" t="s">
        <v>21</v>
      </c>
      <c r="B20" s="66" t="s">
        <v>238</v>
      </c>
      <c r="C20" s="67">
        <v>18</v>
      </c>
      <c r="D20" s="67">
        <v>10</v>
      </c>
      <c r="E20" s="67">
        <v>1550</v>
      </c>
      <c r="F20" s="67">
        <v>953</v>
      </c>
      <c r="G20" s="67">
        <v>289</v>
      </c>
      <c r="H20" s="67">
        <v>186</v>
      </c>
      <c r="I20" s="67">
        <v>502</v>
      </c>
      <c r="J20" s="67">
        <v>334</v>
      </c>
      <c r="K20" s="67">
        <v>19500</v>
      </c>
      <c r="L20" s="67">
        <v>12251</v>
      </c>
      <c r="M20" s="67">
        <v>6584</v>
      </c>
      <c r="N20" s="67">
        <v>3895</v>
      </c>
    </row>
    <row r="21" spans="1:14" s="56" customFormat="1" ht="15" customHeight="1">
      <c r="A21" s="65" t="s">
        <v>22</v>
      </c>
      <c r="B21" s="66" t="s">
        <v>240</v>
      </c>
      <c r="C21" s="67">
        <v>14</v>
      </c>
      <c r="D21" s="67">
        <v>10</v>
      </c>
      <c r="E21" s="67">
        <v>1339</v>
      </c>
      <c r="F21" s="67">
        <v>1176</v>
      </c>
      <c r="G21" s="67">
        <v>199</v>
      </c>
      <c r="H21" s="67">
        <v>146</v>
      </c>
      <c r="I21" s="67">
        <v>396</v>
      </c>
      <c r="J21" s="67">
        <v>291</v>
      </c>
      <c r="K21" s="67">
        <v>14918</v>
      </c>
      <c r="L21" s="67">
        <v>10537</v>
      </c>
      <c r="M21" s="67">
        <v>4717</v>
      </c>
      <c r="N21" s="67">
        <v>3410</v>
      </c>
    </row>
    <row r="22" spans="1:14" s="56" customFormat="1" ht="15" customHeight="1">
      <c r="A22" s="65" t="s">
        <v>23</v>
      </c>
      <c r="B22" s="66" t="s">
        <v>189</v>
      </c>
      <c r="C22" s="67">
        <v>11</v>
      </c>
      <c r="D22" s="67">
        <v>7</v>
      </c>
      <c r="E22" s="67">
        <v>885</v>
      </c>
      <c r="F22" s="67">
        <v>664</v>
      </c>
      <c r="G22" s="67">
        <v>153</v>
      </c>
      <c r="H22" s="67">
        <v>111</v>
      </c>
      <c r="I22" s="67">
        <v>299</v>
      </c>
      <c r="J22" s="67">
        <v>258</v>
      </c>
      <c r="K22" s="67">
        <v>11191</v>
      </c>
      <c r="L22" s="67">
        <v>9706</v>
      </c>
      <c r="M22" s="67">
        <v>3799</v>
      </c>
      <c r="N22" s="67">
        <v>3099</v>
      </c>
    </row>
    <row r="23" spans="1:14" s="56" customFormat="1" ht="15" customHeight="1">
      <c r="A23" s="65" t="s">
        <v>24</v>
      </c>
      <c r="B23" s="66" t="s">
        <v>191</v>
      </c>
      <c r="C23" s="67">
        <v>5</v>
      </c>
      <c r="D23" s="67">
        <v>4</v>
      </c>
      <c r="E23" s="67">
        <v>229</v>
      </c>
      <c r="F23" s="67">
        <v>217</v>
      </c>
      <c r="G23" s="67">
        <v>69</v>
      </c>
      <c r="H23" s="67">
        <v>64</v>
      </c>
      <c r="I23" s="67">
        <v>154</v>
      </c>
      <c r="J23" s="67">
        <v>141</v>
      </c>
      <c r="K23" s="67">
        <v>4922</v>
      </c>
      <c r="L23" s="67">
        <v>4465</v>
      </c>
      <c r="M23" s="67">
        <v>1492</v>
      </c>
      <c r="N23" s="67">
        <v>1401</v>
      </c>
    </row>
    <row r="24" spans="1:14" s="56" customFormat="1" ht="15" customHeight="1">
      <c r="A24" s="65" t="s">
        <v>25</v>
      </c>
      <c r="B24" s="66" t="s">
        <v>193</v>
      </c>
      <c r="C24" s="67">
        <v>7</v>
      </c>
      <c r="D24" s="67">
        <v>4</v>
      </c>
      <c r="E24" s="67">
        <v>521</v>
      </c>
      <c r="F24" s="67">
        <v>265</v>
      </c>
      <c r="G24" s="67">
        <v>133</v>
      </c>
      <c r="H24" s="67">
        <v>62</v>
      </c>
      <c r="I24" s="67">
        <v>206</v>
      </c>
      <c r="J24" s="67">
        <v>110</v>
      </c>
      <c r="K24" s="67">
        <v>8160</v>
      </c>
      <c r="L24" s="67">
        <v>3627</v>
      </c>
      <c r="M24" s="67">
        <v>2381</v>
      </c>
      <c r="N24" s="67">
        <v>1100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111</v>
      </c>
      <c r="F25" s="67">
        <v>111</v>
      </c>
      <c r="G25" s="67">
        <v>20</v>
      </c>
      <c r="H25" s="67">
        <v>20</v>
      </c>
      <c r="I25" s="67">
        <v>38</v>
      </c>
      <c r="J25" s="67">
        <v>38</v>
      </c>
      <c r="K25" s="67">
        <v>1205</v>
      </c>
      <c r="L25" s="67">
        <v>1205</v>
      </c>
      <c r="M25" s="67">
        <v>391</v>
      </c>
      <c r="N25" s="67">
        <v>391</v>
      </c>
    </row>
    <row r="26" spans="1:14" s="56" customFormat="1" ht="15" customHeight="1">
      <c r="A26" s="65" t="s">
        <v>27</v>
      </c>
      <c r="B26" s="66" t="s">
        <v>197</v>
      </c>
      <c r="C26" s="67">
        <v>7</v>
      </c>
      <c r="D26" s="67">
        <v>5</v>
      </c>
      <c r="E26" s="67">
        <v>786</v>
      </c>
      <c r="F26" s="67">
        <v>518</v>
      </c>
      <c r="G26" s="67">
        <v>137</v>
      </c>
      <c r="H26" s="67">
        <v>83</v>
      </c>
      <c r="I26" s="67">
        <v>192</v>
      </c>
      <c r="J26" s="67">
        <v>167</v>
      </c>
      <c r="K26" s="67">
        <v>7185</v>
      </c>
      <c r="L26" s="67">
        <v>6206</v>
      </c>
      <c r="M26" s="67">
        <v>2262</v>
      </c>
      <c r="N26" s="67">
        <v>2036</v>
      </c>
    </row>
    <row r="27" spans="1:14" s="56" customFormat="1" ht="15" customHeight="1">
      <c r="A27" s="65" t="s">
        <v>28</v>
      </c>
      <c r="B27" s="66" t="s">
        <v>199</v>
      </c>
      <c r="C27" s="67">
        <v>10</v>
      </c>
      <c r="D27" s="67">
        <v>6</v>
      </c>
      <c r="E27" s="67">
        <v>1159</v>
      </c>
      <c r="F27" s="67">
        <v>682</v>
      </c>
      <c r="G27" s="67">
        <v>222</v>
      </c>
      <c r="H27" s="67">
        <v>124</v>
      </c>
      <c r="I27" s="67">
        <v>333</v>
      </c>
      <c r="J27" s="67">
        <v>217</v>
      </c>
      <c r="K27" s="67">
        <v>13327</v>
      </c>
      <c r="L27" s="67">
        <v>8327</v>
      </c>
      <c r="M27" s="67">
        <v>4109</v>
      </c>
      <c r="N27" s="67">
        <v>2640</v>
      </c>
    </row>
    <row r="28" spans="1:14" s="56" customFormat="1" ht="15" customHeight="1">
      <c r="A28" s="65" t="s">
        <v>29</v>
      </c>
      <c r="B28" s="66" t="s">
        <v>167</v>
      </c>
      <c r="C28" s="67">
        <v>15</v>
      </c>
      <c r="D28" s="67">
        <v>8</v>
      </c>
      <c r="E28" s="67">
        <v>2090</v>
      </c>
      <c r="F28" s="67">
        <v>1161</v>
      </c>
      <c r="G28" s="67">
        <v>341</v>
      </c>
      <c r="H28" s="67">
        <v>153</v>
      </c>
      <c r="I28" s="67">
        <v>470</v>
      </c>
      <c r="J28" s="67">
        <v>340</v>
      </c>
      <c r="K28" s="67">
        <v>19908</v>
      </c>
      <c r="L28" s="67">
        <v>14050</v>
      </c>
      <c r="M28" s="67">
        <v>7210</v>
      </c>
      <c r="N28" s="67">
        <v>4439</v>
      </c>
    </row>
    <row r="29" spans="1:14" s="56" customFormat="1" ht="15" customHeight="1">
      <c r="A29" s="65" t="s">
        <v>30</v>
      </c>
      <c r="B29" s="66" t="s">
        <v>201</v>
      </c>
      <c r="C29" s="67">
        <v>8</v>
      </c>
      <c r="D29" s="67">
        <v>2</v>
      </c>
      <c r="E29" s="67">
        <v>583</v>
      </c>
      <c r="F29" s="67">
        <v>263</v>
      </c>
      <c r="G29" s="67">
        <v>139</v>
      </c>
      <c r="H29" s="67">
        <v>51</v>
      </c>
      <c r="I29" s="67">
        <v>224</v>
      </c>
      <c r="J29" s="67">
        <v>156</v>
      </c>
      <c r="K29" s="67">
        <v>8912</v>
      </c>
      <c r="L29" s="67">
        <v>6096</v>
      </c>
      <c r="M29" s="67">
        <v>2956</v>
      </c>
      <c r="N29" s="67">
        <v>1990</v>
      </c>
    </row>
    <row r="30" spans="1:14" s="56" customFormat="1" ht="15" customHeight="1">
      <c r="A30" s="65" t="s">
        <v>31</v>
      </c>
      <c r="B30" s="66" t="s">
        <v>169</v>
      </c>
      <c r="C30" s="67">
        <v>15</v>
      </c>
      <c r="D30" s="67">
        <v>6</v>
      </c>
      <c r="E30" s="67">
        <v>1577</v>
      </c>
      <c r="F30" s="67">
        <v>647</v>
      </c>
      <c r="G30" s="67">
        <v>345</v>
      </c>
      <c r="H30" s="67">
        <v>112</v>
      </c>
      <c r="I30" s="67">
        <v>429</v>
      </c>
      <c r="J30" s="67">
        <v>228</v>
      </c>
      <c r="K30" s="67">
        <v>16798</v>
      </c>
      <c r="L30" s="67">
        <v>9039</v>
      </c>
      <c r="M30" s="67">
        <v>5574</v>
      </c>
      <c r="N30" s="67">
        <v>2946</v>
      </c>
    </row>
    <row r="31" spans="1:14" s="56" customFormat="1" ht="15" customHeight="1">
      <c r="A31" s="63" t="s">
        <v>32</v>
      </c>
      <c r="B31" s="68" t="s">
        <v>203</v>
      </c>
      <c r="C31" s="62">
        <v>2</v>
      </c>
      <c r="D31" s="62">
        <v>2</v>
      </c>
      <c r="E31" s="62">
        <v>103</v>
      </c>
      <c r="F31" s="62">
        <v>103</v>
      </c>
      <c r="G31" s="62">
        <v>33</v>
      </c>
      <c r="H31" s="62">
        <v>33</v>
      </c>
      <c r="I31" s="62">
        <v>42</v>
      </c>
      <c r="J31" s="62">
        <v>42</v>
      </c>
      <c r="K31" s="62">
        <v>1334</v>
      </c>
      <c r="L31" s="62">
        <v>1334</v>
      </c>
      <c r="M31" s="62">
        <v>422</v>
      </c>
      <c r="N31" s="62">
        <v>422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71</v>
      </c>
      <c r="F32" s="67">
        <v>71</v>
      </c>
      <c r="G32" s="67">
        <v>18</v>
      </c>
      <c r="H32" s="67">
        <v>18</v>
      </c>
      <c r="I32" s="67">
        <v>30</v>
      </c>
      <c r="J32" s="67">
        <v>30</v>
      </c>
      <c r="K32" s="67">
        <v>1016</v>
      </c>
      <c r="L32" s="67">
        <v>1016</v>
      </c>
      <c r="M32" s="67">
        <v>308</v>
      </c>
      <c r="N32" s="67">
        <v>308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32</v>
      </c>
      <c r="F33" s="71">
        <v>32</v>
      </c>
      <c r="G33" s="71">
        <v>15</v>
      </c>
      <c r="H33" s="71">
        <v>15</v>
      </c>
      <c r="I33" s="71">
        <v>12</v>
      </c>
      <c r="J33" s="71">
        <v>12</v>
      </c>
      <c r="K33" s="71">
        <v>318</v>
      </c>
      <c r="L33" s="71">
        <v>318</v>
      </c>
      <c r="M33" s="71">
        <v>114</v>
      </c>
      <c r="N33" s="71">
        <v>114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23.50390625" style="1" customWidth="1"/>
    <col min="2" max="2" width="12.50390625" style="1" customWidth="1"/>
    <col min="3" max="3" width="11.25390625" style="1" customWidth="1"/>
    <col min="4" max="4" width="12.25390625" style="1" customWidth="1"/>
    <col min="5" max="5" width="13.25390625" style="1" customWidth="1"/>
    <col min="6" max="6" width="11.003906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5.75" customHeight="1">
      <c r="A2" s="88" t="s">
        <v>80</v>
      </c>
      <c r="B2" s="88"/>
      <c r="C2" s="88"/>
      <c r="D2" s="88"/>
      <c r="E2" s="88"/>
      <c r="F2" s="88"/>
    </row>
    <row r="3" spans="1:6" ht="19.5" customHeight="1">
      <c r="A3" s="87">
        <v>99</v>
      </c>
      <c r="B3" s="87"/>
      <c r="C3" s="87"/>
      <c r="D3" s="89" t="str">
        <f>"SY"&amp;A3+1911&amp;"-"&amp;A3+1912</f>
        <v>SY2010-2011</v>
      </c>
      <c r="E3" s="89"/>
      <c r="F3" s="89"/>
    </row>
    <row r="4" spans="1:6" s="37" customFormat="1" ht="32.25" customHeight="1">
      <c r="A4" s="34"/>
      <c r="B4" s="35" t="s">
        <v>35</v>
      </c>
      <c r="C4" s="36" t="s">
        <v>36</v>
      </c>
      <c r="D4" s="36" t="s">
        <v>37</v>
      </c>
      <c r="E4" s="36" t="s">
        <v>38</v>
      </c>
      <c r="F4" s="36" t="s">
        <v>39</v>
      </c>
    </row>
    <row r="5" spans="1:6" s="37" customFormat="1" ht="15" customHeight="1">
      <c r="A5" s="38" t="s">
        <v>40</v>
      </c>
      <c r="B5" s="39">
        <f aca="true" t="shared" si="0" ref="B5:B33">SUM(C5:F5)</f>
        <v>335</v>
      </c>
      <c r="C5" s="40">
        <v>87</v>
      </c>
      <c r="D5" s="40">
        <v>39</v>
      </c>
      <c r="E5" s="40">
        <v>64</v>
      </c>
      <c r="F5" s="40">
        <v>145</v>
      </c>
    </row>
    <row r="6" spans="1:6" s="37" customFormat="1" ht="15" customHeight="1">
      <c r="A6" s="41" t="s">
        <v>41</v>
      </c>
      <c r="B6" s="42">
        <f t="shared" si="0"/>
        <v>36257</v>
      </c>
      <c r="C6" s="43">
        <v>9358</v>
      </c>
      <c r="D6" s="43">
        <v>5620</v>
      </c>
      <c r="E6" s="43">
        <v>7528</v>
      </c>
      <c r="F6" s="43">
        <v>13751</v>
      </c>
    </row>
    <row r="7" spans="1:6" s="37" customFormat="1" ht="15" customHeight="1">
      <c r="A7" s="44" t="s">
        <v>42</v>
      </c>
      <c r="B7" s="45">
        <f t="shared" si="0"/>
        <v>14407</v>
      </c>
      <c r="C7" s="46">
        <v>3935</v>
      </c>
      <c r="D7" s="46">
        <v>1938</v>
      </c>
      <c r="E7" s="46">
        <v>2584</v>
      </c>
      <c r="F7" s="46">
        <v>5950</v>
      </c>
    </row>
    <row r="8" spans="1:6" s="37" customFormat="1" ht="15" customHeight="1">
      <c r="A8" s="44" t="s">
        <v>43</v>
      </c>
      <c r="B8" s="45">
        <f t="shared" si="0"/>
        <v>21850</v>
      </c>
      <c r="C8" s="46">
        <v>5423</v>
      </c>
      <c r="D8" s="46">
        <v>3682</v>
      </c>
      <c r="E8" s="46">
        <v>4944</v>
      </c>
      <c r="F8" s="46">
        <v>7801</v>
      </c>
    </row>
    <row r="9" spans="1:6" s="37" customFormat="1" ht="15" customHeight="1">
      <c r="A9" s="47" t="s">
        <v>131</v>
      </c>
      <c r="B9" s="42">
        <f t="shared" si="0"/>
        <v>6668</v>
      </c>
      <c r="C9" s="43">
        <v>1895</v>
      </c>
      <c r="D9" s="43">
        <v>863</v>
      </c>
      <c r="E9" s="43">
        <v>845</v>
      </c>
      <c r="F9" s="43">
        <v>3065</v>
      </c>
    </row>
    <row r="10" spans="1:6" s="37" customFormat="1" ht="15" customHeight="1">
      <c r="A10" s="44" t="s">
        <v>45</v>
      </c>
      <c r="B10" s="45">
        <f t="shared" si="0"/>
        <v>1827</v>
      </c>
      <c r="C10" s="46">
        <v>484</v>
      </c>
      <c r="D10" s="46">
        <v>178</v>
      </c>
      <c r="E10" s="46">
        <v>192</v>
      </c>
      <c r="F10" s="46">
        <v>973</v>
      </c>
    </row>
    <row r="11" spans="1:6" s="37" customFormat="1" ht="15" customHeight="1">
      <c r="A11" s="44" t="s">
        <v>46</v>
      </c>
      <c r="B11" s="45">
        <f t="shared" si="0"/>
        <v>4841</v>
      </c>
      <c r="C11" s="46">
        <v>1411</v>
      </c>
      <c r="D11" s="46">
        <v>685</v>
      </c>
      <c r="E11" s="46">
        <v>653</v>
      </c>
      <c r="F11" s="46">
        <v>2092</v>
      </c>
    </row>
    <row r="12" spans="1:6" s="37" customFormat="1" ht="15" customHeight="1">
      <c r="A12" s="41" t="s">
        <v>47</v>
      </c>
      <c r="B12" s="42">
        <f t="shared" si="0"/>
        <v>10082</v>
      </c>
      <c r="C12" s="43">
        <v>4060</v>
      </c>
      <c r="D12" s="43">
        <v>1977</v>
      </c>
      <c r="E12" s="43">
        <v>1162</v>
      </c>
      <c r="F12" s="43">
        <v>2883</v>
      </c>
    </row>
    <row r="13" spans="1:6" s="37" customFormat="1" ht="15" customHeight="1">
      <c r="A13" s="44" t="s">
        <v>48</v>
      </c>
      <c r="B13" s="45">
        <f t="shared" si="0"/>
        <v>3380</v>
      </c>
      <c r="C13" s="46">
        <v>1346</v>
      </c>
      <c r="D13" s="46">
        <v>659</v>
      </c>
      <c r="E13" s="46">
        <v>421</v>
      </c>
      <c r="F13" s="46">
        <v>954</v>
      </c>
    </row>
    <row r="14" spans="1:6" s="37" customFormat="1" ht="15" customHeight="1">
      <c r="A14" s="44" t="s">
        <v>49</v>
      </c>
      <c r="B14" s="45">
        <f t="shared" si="0"/>
        <v>3358</v>
      </c>
      <c r="C14" s="46">
        <v>1353</v>
      </c>
      <c r="D14" s="46">
        <v>660</v>
      </c>
      <c r="E14" s="46">
        <v>392</v>
      </c>
      <c r="F14" s="46">
        <v>953</v>
      </c>
    </row>
    <row r="15" spans="1:6" s="37" customFormat="1" ht="15" customHeight="1">
      <c r="A15" s="44" t="s">
        <v>50</v>
      </c>
      <c r="B15" s="45">
        <f t="shared" si="0"/>
        <v>3344</v>
      </c>
      <c r="C15" s="46">
        <v>1361</v>
      </c>
      <c r="D15" s="46">
        <v>658</v>
      </c>
      <c r="E15" s="46">
        <v>349</v>
      </c>
      <c r="F15" s="46">
        <v>976</v>
      </c>
    </row>
    <row r="16" spans="1:6" s="37" customFormat="1" ht="15" customHeight="1">
      <c r="A16" s="41" t="s">
        <v>51</v>
      </c>
      <c r="B16" s="42">
        <f t="shared" si="0"/>
        <v>400642</v>
      </c>
      <c r="C16" s="43">
        <v>156551</v>
      </c>
      <c r="D16" s="43">
        <v>74447</v>
      </c>
      <c r="E16" s="43">
        <v>43168</v>
      </c>
      <c r="F16" s="43">
        <v>126476</v>
      </c>
    </row>
    <row r="17" spans="1:6" s="37" customFormat="1" ht="15" customHeight="1">
      <c r="A17" s="44" t="s">
        <v>45</v>
      </c>
      <c r="B17" s="45">
        <f t="shared" si="0"/>
        <v>200918</v>
      </c>
      <c r="C17" s="46">
        <v>79984</v>
      </c>
      <c r="D17" s="46">
        <v>37827</v>
      </c>
      <c r="E17" s="46">
        <v>21430</v>
      </c>
      <c r="F17" s="46">
        <v>61677</v>
      </c>
    </row>
    <row r="18" spans="1:6" s="37" customFormat="1" ht="15" customHeight="1">
      <c r="A18" s="44" t="s">
        <v>46</v>
      </c>
      <c r="B18" s="45">
        <f t="shared" si="0"/>
        <v>199724</v>
      </c>
      <c r="C18" s="46">
        <v>76567</v>
      </c>
      <c r="D18" s="46">
        <v>36620</v>
      </c>
      <c r="E18" s="46">
        <v>21738</v>
      </c>
      <c r="F18" s="46">
        <v>64799</v>
      </c>
    </row>
    <row r="19" spans="1:6" s="37" customFormat="1" ht="15" customHeight="1">
      <c r="A19" s="48" t="s">
        <v>52</v>
      </c>
      <c r="B19" s="49">
        <f t="shared" si="0"/>
        <v>136303</v>
      </c>
      <c r="C19" s="50">
        <v>52208</v>
      </c>
      <c r="D19" s="50">
        <v>25009</v>
      </c>
      <c r="E19" s="50">
        <v>16004</v>
      </c>
      <c r="F19" s="50">
        <v>43082</v>
      </c>
    </row>
    <row r="20" spans="1:6" s="37" customFormat="1" ht="15" customHeight="1">
      <c r="A20" s="44" t="s">
        <v>45</v>
      </c>
      <c r="B20" s="45">
        <f t="shared" si="0"/>
        <v>68452</v>
      </c>
      <c r="C20" s="46">
        <v>26608</v>
      </c>
      <c r="D20" s="46">
        <v>12826</v>
      </c>
      <c r="E20" s="46">
        <v>8013</v>
      </c>
      <c r="F20" s="46">
        <v>21005</v>
      </c>
    </row>
    <row r="21" spans="1:6" s="37" customFormat="1" ht="15" customHeight="1">
      <c r="A21" s="44" t="s">
        <v>46</v>
      </c>
      <c r="B21" s="45">
        <f t="shared" si="0"/>
        <v>67851</v>
      </c>
      <c r="C21" s="46">
        <v>25600</v>
      </c>
      <c r="D21" s="46">
        <v>12183</v>
      </c>
      <c r="E21" s="46">
        <v>7991</v>
      </c>
      <c r="F21" s="46">
        <v>22077</v>
      </c>
    </row>
    <row r="22" spans="1:6" s="37" customFormat="1" ht="15" customHeight="1">
      <c r="A22" s="48" t="s">
        <v>155</v>
      </c>
      <c r="B22" s="49">
        <f t="shared" si="0"/>
        <v>132814</v>
      </c>
      <c r="C22" s="50">
        <v>52041</v>
      </c>
      <c r="D22" s="50">
        <v>24812</v>
      </c>
      <c r="E22" s="50">
        <v>14545</v>
      </c>
      <c r="F22" s="50">
        <v>41416</v>
      </c>
    </row>
    <row r="23" spans="1:6" s="37" customFormat="1" ht="15" customHeight="1">
      <c r="A23" s="44" t="s">
        <v>45</v>
      </c>
      <c r="B23" s="45">
        <f t="shared" si="0"/>
        <v>67018</v>
      </c>
      <c r="C23" s="46">
        <v>26816</v>
      </c>
      <c r="D23" s="46">
        <v>12715</v>
      </c>
      <c r="E23" s="46">
        <v>7288</v>
      </c>
      <c r="F23" s="46">
        <v>20199</v>
      </c>
    </row>
    <row r="24" spans="1:6" s="37" customFormat="1" ht="15" customHeight="1">
      <c r="A24" s="44" t="s">
        <v>46</v>
      </c>
      <c r="B24" s="45">
        <f t="shared" si="0"/>
        <v>65796</v>
      </c>
      <c r="C24" s="46">
        <v>25225</v>
      </c>
      <c r="D24" s="46">
        <v>12097</v>
      </c>
      <c r="E24" s="46">
        <v>7257</v>
      </c>
      <c r="F24" s="46">
        <v>21217</v>
      </c>
    </row>
    <row r="25" spans="1:6" s="37" customFormat="1" ht="15" customHeight="1">
      <c r="A25" s="48" t="s">
        <v>156</v>
      </c>
      <c r="B25" s="49">
        <f t="shared" si="0"/>
        <v>131403</v>
      </c>
      <c r="C25" s="50">
        <v>52247</v>
      </c>
      <c r="D25" s="50">
        <v>24620</v>
      </c>
      <c r="E25" s="50">
        <v>12615</v>
      </c>
      <c r="F25" s="50">
        <v>41921</v>
      </c>
    </row>
    <row r="26" spans="1:6" s="37" customFormat="1" ht="15" customHeight="1">
      <c r="A26" s="44" t="s">
        <v>45</v>
      </c>
      <c r="B26" s="45">
        <f t="shared" si="0"/>
        <v>65355</v>
      </c>
      <c r="C26" s="46">
        <v>26518</v>
      </c>
      <c r="D26" s="46">
        <v>12283</v>
      </c>
      <c r="E26" s="46">
        <v>6125</v>
      </c>
      <c r="F26" s="46">
        <v>20429</v>
      </c>
    </row>
    <row r="27" spans="1:6" s="37" customFormat="1" ht="15" customHeight="1">
      <c r="A27" s="44" t="s">
        <v>46</v>
      </c>
      <c r="B27" s="45">
        <f t="shared" si="0"/>
        <v>66048</v>
      </c>
      <c r="C27" s="46">
        <v>25729</v>
      </c>
      <c r="D27" s="46">
        <v>12337</v>
      </c>
      <c r="E27" s="46">
        <v>6490</v>
      </c>
      <c r="F27" s="46">
        <v>21492</v>
      </c>
    </row>
    <row r="28" spans="1:6" s="37" customFormat="1" ht="15" customHeight="1">
      <c r="A28" s="48" t="s">
        <v>82</v>
      </c>
      <c r="B28" s="49">
        <f t="shared" si="0"/>
        <v>122</v>
      </c>
      <c r="C28" s="50">
        <v>55</v>
      </c>
      <c r="D28" s="50">
        <v>6</v>
      </c>
      <c r="E28" s="50">
        <v>4</v>
      </c>
      <c r="F28" s="50">
        <v>57</v>
      </c>
    </row>
    <row r="29" spans="1:6" s="37" customFormat="1" ht="15" customHeight="1">
      <c r="A29" s="44" t="s">
        <v>45</v>
      </c>
      <c r="B29" s="45">
        <f t="shared" si="0"/>
        <v>93</v>
      </c>
      <c r="C29" s="46">
        <v>42</v>
      </c>
      <c r="D29" s="46">
        <v>3</v>
      </c>
      <c r="E29" s="46">
        <v>4</v>
      </c>
      <c r="F29" s="46">
        <v>44</v>
      </c>
    </row>
    <row r="30" spans="1:6" s="37" customFormat="1" ht="15" customHeight="1">
      <c r="A30" s="44" t="s">
        <v>46</v>
      </c>
      <c r="B30" s="45">
        <f t="shared" si="0"/>
        <v>29</v>
      </c>
      <c r="C30" s="46">
        <v>13</v>
      </c>
      <c r="D30" s="46">
        <v>3</v>
      </c>
      <c r="E30" s="46">
        <v>0</v>
      </c>
      <c r="F30" s="46">
        <v>13</v>
      </c>
    </row>
    <row r="31" spans="1:6" s="37" customFormat="1" ht="30" customHeight="1">
      <c r="A31" s="51" t="s">
        <v>53</v>
      </c>
      <c r="B31" s="42">
        <f t="shared" si="0"/>
        <v>131263</v>
      </c>
      <c r="C31" s="43">
        <v>51210</v>
      </c>
      <c r="D31" s="43">
        <v>24093</v>
      </c>
      <c r="E31" s="43">
        <v>12085</v>
      </c>
      <c r="F31" s="43">
        <v>43875</v>
      </c>
    </row>
    <row r="32" spans="1:6" s="37" customFormat="1" ht="15" customHeight="1">
      <c r="A32" s="44" t="s">
        <v>45</v>
      </c>
      <c r="B32" s="45">
        <f t="shared" si="0"/>
        <v>64900</v>
      </c>
      <c r="C32" s="46">
        <v>25742</v>
      </c>
      <c r="D32" s="46">
        <v>12013</v>
      </c>
      <c r="E32" s="46">
        <v>5770</v>
      </c>
      <c r="F32" s="46">
        <v>21375</v>
      </c>
    </row>
    <row r="33" spans="1:6" s="37" customFormat="1" ht="15" customHeight="1">
      <c r="A33" s="52" t="s">
        <v>46</v>
      </c>
      <c r="B33" s="53">
        <f t="shared" si="0"/>
        <v>66363</v>
      </c>
      <c r="C33" s="54">
        <v>25468</v>
      </c>
      <c r="D33" s="54">
        <v>12080</v>
      </c>
      <c r="E33" s="54">
        <v>6315</v>
      </c>
      <c r="F33" s="54">
        <v>22500</v>
      </c>
    </row>
    <row r="34" s="37" customFormat="1" ht="15">
      <c r="A34" s="55" t="s">
        <v>132</v>
      </c>
    </row>
    <row r="35" s="37" customFormat="1" ht="15">
      <c r="A35" s="55"/>
    </row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O36"/>
  <sheetViews>
    <sheetView zoomScalePageLayoutView="0" workbookViewId="0" topLeftCell="A1">
      <pane xSplit="2" ySplit="5" topLeftCell="C6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6.375" style="2" customWidth="1"/>
    <col min="3" max="3" width="8.875" style="2" customWidth="1"/>
    <col min="4" max="4" width="6.00390625" style="2" customWidth="1"/>
    <col min="5" max="5" width="7.25390625" style="2" customWidth="1"/>
    <col min="6" max="6" width="5.875" style="2" customWidth="1"/>
    <col min="7" max="7" width="8.25390625" style="2" customWidth="1"/>
    <col min="8" max="8" width="5.50390625" style="2" customWidth="1"/>
    <col min="9" max="9" width="9.00390625" style="2" customWidth="1"/>
    <col min="10" max="10" width="5.625" style="2" customWidth="1"/>
    <col min="11" max="11" width="8.50390625" style="2" customWidth="1"/>
    <col min="12" max="12" width="7.625" style="2" customWidth="1"/>
    <col min="13" max="13" width="8.25390625" style="2" customWidth="1"/>
    <col min="14" max="14" width="6.7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81</v>
      </c>
      <c r="B3" s="87"/>
      <c r="C3" s="87"/>
      <c r="D3" s="87"/>
      <c r="E3" s="87"/>
      <c r="F3" s="87"/>
      <c r="G3" s="87"/>
      <c r="H3" s="89" t="str">
        <f>"SY"&amp;A3+1911&amp;"-"&amp;A3+1912</f>
        <v>SY1992-1993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120</v>
      </c>
      <c r="F4" s="91"/>
      <c r="G4" s="90" t="s">
        <v>121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>C7+C31</f>
        <v>186</v>
      </c>
      <c r="D6" s="62">
        <f>D7+D31</f>
        <v>88</v>
      </c>
      <c r="E6" s="62">
        <f aca="true" t="shared" si="0" ref="E6:N6">E7+E31</f>
        <v>17527</v>
      </c>
      <c r="F6" s="62">
        <f t="shared" si="0"/>
        <v>9430</v>
      </c>
      <c r="G6" s="62">
        <f t="shared" si="0"/>
        <v>3672</v>
      </c>
      <c r="H6" s="62">
        <f t="shared" si="0"/>
        <v>1894</v>
      </c>
      <c r="I6" s="62">
        <f t="shared" si="0"/>
        <v>4711</v>
      </c>
      <c r="J6" s="62">
        <f t="shared" si="0"/>
        <v>3423</v>
      </c>
      <c r="K6" s="62">
        <f t="shared" si="0"/>
        <v>229876</v>
      </c>
      <c r="L6" s="62">
        <f t="shared" si="0"/>
        <v>164019</v>
      </c>
      <c r="M6" s="62">
        <f t="shared" si="0"/>
        <v>61720</v>
      </c>
      <c r="N6" s="62">
        <f t="shared" si="0"/>
        <v>45157</v>
      </c>
    </row>
    <row r="7" spans="1:14" s="56" customFormat="1" ht="15" customHeight="1">
      <c r="A7" s="63" t="s">
        <v>8</v>
      </c>
      <c r="B7" s="64" t="s">
        <v>230</v>
      </c>
      <c r="C7" s="62">
        <f>SUM(C8:C30)</f>
        <v>184</v>
      </c>
      <c r="D7" s="62">
        <f>SUM(D8:D30)</f>
        <v>86</v>
      </c>
      <c r="E7" s="62">
        <f aca="true" t="shared" si="1" ref="E7:N7">SUM(E8:E30)</f>
        <v>17430</v>
      </c>
      <c r="F7" s="62">
        <f t="shared" si="1"/>
        <v>9333</v>
      </c>
      <c r="G7" s="62">
        <f t="shared" si="1"/>
        <v>3638</v>
      </c>
      <c r="H7" s="62">
        <f t="shared" si="1"/>
        <v>1860</v>
      </c>
      <c r="I7" s="62">
        <f t="shared" si="1"/>
        <v>4678</v>
      </c>
      <c r="J7" s="62">
        <f t="shared" si="1"/>
        <v>3390</v>
      </c>
      <c r="K7" s="62">
        <f>SUM(K8:K30)</f>
        <v>228541</v>
      </c>
      <c r="L7" s="62">
        <f t="shared" si="1"/>
        <v>162684</v>
      </c>
      <c r="M7" s="62">
        <f t="shared" si="1"/>
        <v>61361</v>
      </c>
      <c r="N7" s="62">
        <f t="shared" si="1"/>
        <v>44798</v>
      </c>
    </row>
    <row r="8" spans="1:14" s="56" customFormat="1" ht="15" customHeight="1">
      <c r="A8" s="65" t="s">
        <v>9</v>
      </c>
      <c r="B8" s="66" t="s">
        <v>165</v>
      </c>
      <c r="C8" s="67">
        <v>29</v>
      </c>
      <c r="D8" s="67">
        <v>11</v>
      </c>
      <c r="E8" s="67">
        <v>3609</v>
      </c>
      <c r="F8" s="67">
        <v>2067</v>
      </c>
      <c r="G8" s="67">
        <v>701</v>
      </c>
      <c r="H8" s="67">
        <v>335</v>
      </c>
      <c r="I8" s="67">
        <v>1087</v>
      </c>
      <c r="J8" s="67">
        <v>774</v>
      </c>
      <c r="K8" s="67">
        <v>56333</v>
      </c>
      <c r="L8" s="67">
        <v>39560</v>
      </c>
      <c r="M8" s="67">
        <v>16272</v>
      </c>
      <c r="N8" s="67">
        <v>11763</v>
      </c>
    </row>
    <row r="9" spans="1:14" s="56" customFormat="1" ht="15" customHeight="1">
      <c r="A9" s="65" t="s">
        <v>10</v>
      </c>
      <c r="B9" s="66" t="s">
        <v>171</v>
      </c>
      <c r="C9" s="67">
        <v>11</v>
      </c>
      <c r="D9" s="67">
        <v>7</v>
      </c>
      <c r="E9" s="67">
        <v>1112</v>
      </c>
      <c r="F9" s="67">
        <v>775</v>
      </c>
      <c r="G9" s="67">
        <v>208</v>
      </c>
      <c r="H9" s="67">
        <v>138</v>
      </c>
      <c r="I9" s="67">
        <v>391</v>
      </c>
      <c r="J9" s="67">
        <v>303</v>
      </c>
      <c r="K9" s="67">
        <v>20079</v>
      </c>
      <c r="L9" s="67">
        <v>14888</v>
      </c>
      <c r="M9" s="67">
        <v>4571</v>
      </c>
      <c r="N9" s="67">
        <v>3035</v>
      </c>
    </row>
    <row r="10" spans="1:14" s="56" customFormat="1" ht="15" customHeight="1">
      <c r="A10" s="65" t="s">
        <v>11</v>
      </c>
      <c r="B10" s="66" t="s">
        <v>234</v>
      </c>
      <c r="C10" s="67">
        <v>21</v>
      </c>
      <c r="D10" s="67">
        <v>6</v>
      </c>
      <c r="E10" s="67">
        <v>1698</v>
      </c>
      <c r="F10" s="67">
        <v>468</v>
      </c>
      <c r="G10" s="67">
        <v>347</v>
      </c>
      <c r="H10" s="67">
        <v>104</v>
      </c>
      <c r="I10" s="67">
        <v>391</v>
      </c>
      <c r="J10" s="67">
        <v>143</v>
      </c>
      <c r="K10" s="67">
        <v>19339</v>
      </c>
      <c r="L10" s="67">
        <v>6881</v>
      </c>
      <c r="M10" s="67">
        <v>4350</v>
      </c>
      <c r="N10" s="67">
        <v>1429</v>
      </c>
    </row>
    <row r="11" spans="1:14" s="56" customFormat="1" ht="15" customHeight="1">
      <c r="A11" s="65" t="s">
        <v>12</v>
      </c>
      <c r="B11" s="66" t="s">
        <v>173</v>
      </c>
      <c r="C11" s="67">
        <v>3</v>
      </c>
      <c r="D11" s="67">
        <v>3</v>
      </c>
      <c r="E11" s="67">
        <v>261</v>
      </c>
      <c r="F11" s="67">
        <v>261</v>
      </c>
      <c r="G11" s="67">
        <v>53</v>
      </c>
      <c r="H11" s="67">
        <v>53</v>
      </c>
      <c r="I11" s="67">
        <v>112</v>
      </c>
      <c r="J11" s="67">
        <v>112</v>
      </c>
      <c r="K11" s="67">
        <v>5160</v>
      </c>
      <c r="L11" s="67">
        <v>5160</v>
      </c>
      <c r="M11" s="67">
        <v>1507</v>
      </c>
      <c r="N11" s="67">
        <v>1507</v>
      </c>
    </row>
    <row r="12" spans="1:14" s="56" customFormat="1" ht="15" customHeight="1">
      <c r="A12" s="65" t="s">
        <v>13</v>
      </c>
      <c r="B12" s="66" t="s">
        <v>175</v>
      </c>
      <c r="C12" s="67">
        <v>10</v>
      </c>
      <c r="D12" s="67">
        <v>5</v>
      </c>
      <c r="E12" s="67">
        <v>984</v>
      </c>
      <c r="F12" s="67">
        <v>489</v>
      </c>
      <c r="G12" s="67">
        <v>197</v>
      </c>
      <c r="H12" s="67">
        <v>97</v>
      </c>
      <c r="I12" s="67">
        <v>242</v>
      </c>
      <c r="J12" s="67">
        <v>195</v>
      </c>
      <c r="K12" s="67">
        <v>12270</v>
      </c>
      <c r="L12" s="67">
        <v>10057</v>
      </c>
      <c r="M12" s="67">
        <v>3382</v>
      </c>
      <c r="N12" s="67">
        <v>2893</v>
      </c>
    </row>
    <row r="13" spans="1:14" s="56" customFormat="1" ht="15" customHeight="1">
      <c r="A13" s="65" t="s">
        <v>14</v>
      </c>
      <c r="B13" s="66" t="s">
        <v>177</v>
      </c>
      <c r="C13" s="67">
        <v>3</v>
      </c>
      <c r="D13" s="67">
        <v>2</v>
      </c>
      <c r="E13" s="67">
        <v>146</v>
      </c>
      <c r="F13" s="67">
        <v>102</v>
      </c>
      <c r="G13" s="67">
        <v>33</v>
      </c>
      <c r="H13" s="67">
        <v>24</v>
      </c>
      <c r="I13" s="67">
        <v>44</v>
      </c>
      <c r="J13" s="67">
        <v>39</v>
      </c>
      <c r="K13" s="67">
        <v>2082</v>
      </c>
      <c r="L13" s="67">
        <v>1978</v>
      </c>
      <c r="M13" s="67">
        <v>513</v>
      </c>
      <c r="N13" s="67">
        <v>513</v>
      </c>
    </row>
    <row r="14" spans="1:14" s="56" customFormat="1" ht="15" customHeight="1">
      <c r="A14" s="65" t="s">
        <v>15</v>
      </c>
      <c r="B14" s="66" t="s">
        <v>179</v>
      </c>
      <c r="C14" s="67">
        <v>6</v>
      </c>
      <c r="D14" s="67">
        <v>3</v>
      </c>
      <c r="E14" s="67">
        <v>571</v>
      </c>
      <c r="F14" s="67">
        <v>276</v>
      </c>
      <c r="G14" s="67">
        <v>144</v>
      </c>
      <c r="H14" s="67">
        <v>59</v>
      </c>
      <c r="I14" s="67">
        <v>100</v>
      </c>
      <c r="J14" s="67">
        <v>78</v>
      </c>
      <c r="K14" s="67">
        <v>4163</v>
      </c>
      <c r="L14" s="67">
        <v>3118</v>
      </c>
      <c r="M14" s="67">
        <v>1237</v>
      </c>
      <c r="N14" s="67">
        <v>1012</v>
      </c>
    </row>
    <row r="15" spans="1:14" s="56" customFormat="1" ht="15" customHeight="1">
      <c r="A15" s="65" t="s">
        <v>16</v>
      </c>
      <c r="B15" s="66" t="s">
        <v>236</v>
      </c>
      <c r="C15" s="67">
        <v>9</v>
      </c>
      <c r="D15" s="67">
        <v>3</v>
      </c>
      <c r="E15" s="67">
        <v>928</v>
      </c>
      <c r="F15" s="67">
        <v>273</v>
      </c>
      <c r="G15" s="67">
        <v>245</v>
      </c>
      <c r="H15" s="67">
        <v>65</v>
      </c>
      <c r="I15" s="67">
        <v>156</v>
      </c>
      <c r="J15" s="67">
        <v>90</v>
      </c>
      <c r="K15" s="67">
        <v>7943</v>
      </c>
      <c r="L15" s="67">
        <v>4413</v>
      </c>
      <c r="M15" s="67">
        <v>2021</v>
      </c>
      <c r="N15" s="67">
        <v>1188</v>
      </c>
    </row>
    <row r="16" spans="1:14" s="56" customFormat="1" ht="15" customHeight="1">
      <c r="A16" s="65" t="s">
        <v>17</v>
      </c>
      <c r="B16" s="66" t="s">
        <v>181</v>
      </c>
      <c r="C16" s="67">
        <v>7</v>
      </c>
      <c r="D16" s="67">
        <v>4</v>
      </c>
      <c r="E16" s="67">
        <v>618</v>
      </c>
      <c r="F16" s="67">
        <v>409</v>
      </c>
      <c r="G16" s="67">
        <v>123</v>
      </c>
      <c r="H16" s="67">
        <v>86</v>
      </c>
      <c r="I16" s="67">
        <v>177</v>
      </c>
      <c r="J16" s="67">
        <v>144</v>
      </c>
      <c r="K16" s="67">
        <v>7988</v>
      </c>
      <c r="L16" s="67">
        <v>6360</v>
      </c>
      <c r="M16" s="67">
        <v>2241</v>
      </c>
      <c r="N16" s="67">
        <v>1859</v>
      </c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328</v>
      </c>
      <c r="F17" s="67">
        <v>328</v>
      </c>
      <c r="G17" s="67">
        <v>81</v>
      </c>
      <c r="H17" s="67">
        <v>81</v>
      </c>
      <c r="I17" s="67">
        <v>61</v>
      </c>
      <c r="J17" s="67">
        <v>61</v>
      </c>
      <c r="K17" s="67">
        <v>2771</v>
      </c>
      <c r="L17" s="67">
        <v>2771</v>
      </c>
      <c r="M17" s="67">
        <v>781</v>
      </c>
      <c r="N17" s="67">
        <v>781</v>
      </c>
    </row>
    <row r="18" spans="1:14" s="56" customFormat="1" ht="15" customHeight="1">
      <c r="A18" s="65" t="s">
        <v>19</v>
      </c>
      <c r="B18" s="66" t="s">
        <v>185</v>
      </c>
      <c r="C18" s="67">
        <v>7</v>
      </c>
      <c r="D18" s="67">
        <v>3</v>
      </c>
      <c r="E18" s="67">
        <v>594</v>
      </c>
      <c r="F18" s="67">
        <v>280</v>
      </c>
      <c r="G18" s="67">
        <v>107</v>
      </c>
      <c r="H18" s="67">
        <v>63</v>
      </c>
      <c r="I18" s="67">
        <v>157</v>
      </c>
      <c r="J18" s="67">
        <v>98</v>
      </c>
      <c r="K18" s="67">
        <v>7850</v>
      </c>
      <c r="L18" s="67">
        <v>4798</v>
      </c>
      <c r="M18" s="67">
        <v>1974</v>
      </c>
      <c r="N18" s="67">
        <v>1303</v>
      </c>
    </row>
    <row r="19" spans="1:14" s="56" customFormat="1" ht="15" customHeight="1">
      <c r="A19" s="65" t="s">
        <v>20</v>
      </c>
      <c r="B19" s="66" t="s">
        <v>187</v>
      </c>
      <c r="C19" s="67">
        <v>3</v>
      </c>
      <c r="D19" s="67">
        <v>1</v>
      </c>
      <c r="E19" s="67">
        <v>226</v>
      </c>
      <c r="F19" s="67">
        <v>98</v>
      </c>
      <c r="G19" s="67">
        <v>57</v>
      </c>
      <c r="H19" s="67">
        <v>27</v>
      </c>
      <c r="I19" s="67">
        <v>31</v>
      </c>
      <c r="J19" s="67">
        <v>12</v>
      </c>
      <c r="K19" s="67">
        <v>1261</v>
      </c>
      <c r="L19" s="67">
        <v>554</v>
      </c>
      <c r="M19" s="67">
        <v>257</v>
      </c>
      <c r="N19" s="67">
        <v>160</v>
      </c>
    </row>
    <row r="20" spans="1:14" s="56" customFormat="1" ht="15" customHeight="1">
      <c r="A20" s="65" t="s">
        <v>21</v>
      </c>
      <c r="B20" s="66" t="s">
        <v>238</v>
      </c>
      <c r="C20" s="67">
        <v>13</v>
      </c>
      <c r="D20" s="67">
        <v>6</v>
      </c>
      <c r="E20" s="67">
        <v>941</v>
      </c>
      <c r="F20" s="67">
        <v>460</v>
      </c>
      <c r="G20" s="67">
        <v>174</v>
      </c>
      <c r="H20" s="67">
        <v>113</v>
      </c>
      <c r="I20" s="67">
        <v>247</v>
      </c>
      <c r="J20" s="67">
        <v>136</v>
      </c>
      <c r="K20" s="67">
        <v>11992</v>
      </c>
      <c r="L20" s="67">
        <v>6070</v>
      </c>
      <c r="M20" s="67">
        <v>3193</v>
      </c>
      <c r="N20" s="67">
        <v>1483</v>
      </c>
    </row>
    <row r="21" spans="1:14" s="56" customFormat="1" ht="15" customHeight="1">
      <c r="A21" s="65" t="s">
        <v>22</v>
      </c>
      <c r="B21" s="66" t="s">
        <v>240</v>
      </c>
      <c r="C21" s="67">
        <v>6</v>
      </c>
      <c r="D21" s="67">
        <v>4</v>
      </c>
      <c r="E21" s="67">
        <v>411</v>
      </c>
      <c r="F21" s="67">
        <v>305</v>
      </c>
      <c r="G21" s="67">
        <v>111</v>
      </c>
      <c r="H21" s="67">
        <v>67</v>
      </c>
      <c r="I21" s="67">
        <v>133</v>
      </c>
      <c r="J21" s="67">
        <v>118</v>
      </c>
      <c r="K21" s="67">
        <v>5862</v>
      </c>
      <c r="L21" s="67">
        <v>5333</v>
      </c>
      <c r="M21" s="67">
        <v>1455</v>
      </c>
      <c r="N21" s="67">
        <v>1342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471</v>
      </c>
      <c r="F22" s="67">
        <v>327</v>
      </c>
      <c r="G22" s="67">
        <v>112</v>
      </c>
      <c r="H22" s="67">
        <v>66</v>
      </c>
      <c r="I22" s="67">
        <v>151</v>
      </c>
      <c r="J22" s="67">
        <v>139</v>
      </c>
      <c r="K22" s="67">
        <v>6698</v>
      </c>
      <c r="L22" s="67">
        <v>6246</v>
      </c>
      <c r="M22" s="67">
        <v>1866</v>
      </c>
      <c r="N22" s="67">
        <v>1711</v>
      </c>
    </row>
    <row r="23" spans="1:14" s="56" customFormat="1" ht="15" customHeight="1">
      <c r="A23" s="65" t="s">
        <v>24</v>
      </c>
      <c r="B23" s="66" t="s">
        <v>191</v>
      </c>
      <c r="C23" s="67">
        <v>3</v>
      </c>
      <c r="D23" s="67">
        <v>2</v>
      </c>
      <c r="E23" s="67">
        <v>147</v>
      </c>
      <c r="F23" s="67">
        <v>126</v>
      </c>
      <c r="G23" s="67">
        <v>35</v>
      </c>
      <c r="H23" s="67">
        <v>34</v>
      </c>
      <c r="I23" s="67">
        <v>52</v>
      </c>
      <c r="J23" s="67">
        <v>52</v>
      </c>
      <c r="K23" s="67">
        <v>2240</v>
      </c>
      <c r="L23" s="67">
        <v>2240</v>
      </c>
      <c r="M23" s="67">
        <v>641</v>
      </c>
      <c r="N23" s="67">
        <v>641</v>
      </c>
    </row>
    <row r="24" spans="1:14" s="56" customFormat="1" ht="15" customHeight="1">
      <c r="A24" s="65" t="s">
        <v>25</v>
      </c>
      <c r="B24" s="66" t="s">
        <v>193</v>
      </c>
      <c r="C24" s="67">
        <v>5</v>
      </c>
      <c r="D24" s="67">
        <v>3</v>
      </c>
      <c r="E24" s="67">
        <v>393</v>
      </c>
      <c r="F24" s="67">
        <v>236</v>
      </c>
      <c r="G24" s="67">
        <v>99</v>
      </c>
      <c r="H24" s="67">
        <v>58</v>
      </c>
      <c r="I24" s="67">
        <v>84</v>
      </c>
      <c r="J24" s="67">
        <v>73</v>
      </c>
      <c r="K24" s="67">
        <v>3593</v>
      </c>
      <c r="L24" s="67">
        <v>3207</v>
      </c>
      <c r="M24" s="67">
        <v>1013</v>
      </c>
      <c r="N24" s="67">
        <v>948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88</v>
      </c>
      <c r="F25" s="67">
        <v>88</v>
      </c>
      <c r="G25" s="67">
        <v>20</v>
      </c>
      <c r="H25" s="67">
        <v>20</v>
      </c>
      <c r="I25" s="67">
        <v>24</v>
      </c>
      <c r="J25" s="67">
        <v>24</v>
      </c>
      <c r="K25" s="67">
        <v>1006</v>
      </c>
      <c r="L25" s="67">
        <v>1006</v>
      </c>
      <c r="M25" s="67">
        <v>292</v>
      </c>
      <c r="N25" s="67">
        <v>292</v>
      </c>
    </row>
    <row r="26" spans="1:14" s="56" customFormat="1" ht="15" customHeight="1">
      <c r="A26" s="65" t="s">
        <v>27</v>
      </c>
      <c r="B26" s="66" t="s">
        <v>197</v>
      </c>
      <c r="C26" s="67">
        <v>4</v>
      </c>
      <c r="D26" s="67">
        <v>2</v>
      </c>
      <c r="E26" s="67">
        <v>449</v>
      </c>
      <c r="F26" s="67">
        <v>246</v>
      </c>
      <c r="G26" s="67">
        <v>91</v>
      </c>
      <c r="H26" s="67">
        <v>45</v>
      </c>
      <c r="I26" s="67">
        <v>120</v>
      </c>
      <c r="J26" s="67">
        <v>102</v>
      </c>
      <c r="K26" s="67">
        <v>5657</v>
      </c>
      <c r="L26" s="67">
        <v>4888</v>
      </c>
      <c r="M26" s="67">
        <v>1370</v>
      </c>
      <c r="N26" s="67">
        <v>1258</v>
      </c>
    </row>
    <row r="27" spans="1:14" s="56" customFormat="1" ht="15" customHeight="1">
      <c r="A27" s="65" t="s">
        <v>28</v>
      </c>
      <c r="B27" s="66" t="s">
        <v>199</v>
      </c>
      <c r="C27" s="67">
        <v>7</v>
      </c>
      <c r="D27" s="67">
        <v>3</v>
      </c>
      <c r="E27" s="67">
        <v>544</v>
      </c>
      <c r="F27" s="67">
        <v>314</v>
      </c>
      <c r="G27" s="67">
        <v>127</v>
      </c>
      <c r="H27" s="67">
        <v>79</v>
      </c>
      <c r="I27" s="67">
        <v>135</v>
      </c>
      <c r="J27" s="67">
        <v>120</v>
      </c>
      <c r="K27" s="67">
        <v>6052</v>
      </c>
      <c r="L27" s="67">
        <v>5319</v>
      </c>
      <c r="M27" s="67">
        <v>1703</v>
      </c>
      <c r="N27" s="67">
        <v>1502</v>
      </c>
    </row>
    <row r="28" spans="1:14" s="56" customFormat="1" ht="15" customHeight="1">
      <c r="A28" s="65" t="s">
        <v>29</v>
      </c>
      <c r="B28" s="66" t="s">
        <v>167</v>
      </c>
      <c r="C28" s="67">
        <v>7</v>
      </c>
      <c r="D28" s="67">
        <v>4</v>
      </c>
      <c r="E28" s="67">
        <v>986</v>
      </c>
      <c r="F28" s="67">
        <v>602</v>
      </c>
      <c r="G28" s="67">
        <v>198</v>
      </c>
      <c r="H28" s="67">
        <v>104</v>
      </c>
      <c r="I28" s="67">
        <v>302</v>
      </c>
      <c r="J28" s="67">
        <v>257</v>
      </c>
      <c r="K28" s="67">
        <v>15548</v>
      </c>
      <c r="L28" s="67">
        <v>13184</v>
      </c>
      <c r="M28" s="67">
        <v>4427</v>
      </c>
      <c r="N28" s="67">
        <v>3793</v>
      </c>
    </row>
    <row r="29" spans="1:14" s="56" customFormat="1" ht="15" customHeight="1">
      <c r="A29" s="65" t="s">
        <v>30</v>
      </c>
      <c r="B29" s="66" t="s">
        <v>201</v>
      </c>
      <c r="C29" s="67">
        <v>6</v>
      </c>
      <c r="D29" s="67">
        <v>2</v>
      </c>
      <c r="E29" s="67">
        <v>630</v>
      </c>
      <c r="F29" s="67">
        <v>289</v>
      </c>
      <c r="G29" s="67">
        <v>122</v>
      </c>
      <c r="H29" s="67">
        <v>51</v>
      </c>
      <c r="I29" s="67">
        <v>185</v>
      </c>
      <c r="J29" s="67">
        <v>121</v>
      </c>
      <c r="K29" s="67">
        <v>8501</v>
      </c>
      <c r="L29" s="67">
        <v>5271</v>
      </c>
      <c r="M29" s="67">
        <v>2409</v>
      </c>
      <c r="N29" s="67">
        <v>1638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1295</v>
      </c>
      <c r="F30" s="67">
        <v>514</v>
      </c>
      <c r="G30" s="67">
        <v>253</v>
      </c>
      <c r="H30" s="67">
        <v>91</v>
      </c>
      <c r="I30" s="67">
        <v>296</v>
      </c>
      <c r="J30" s="67">
        <v>199</v>
      </c>
      <c r="K30" s="67">
        <v>14153</v>
      </c>
      <c r="L30" s="67">
        <v>9382</v>
      </c>
      <c r="M30" s="67">
        <v>3886</v>
      </c>
      <c r="N30" s="67">
        <v>2747</v>
      </c>
    </row>
    <row r="31" spans="1:14" s="56" customFormat="1" ht="15" customHeight="1">
      <c r="A31" s="63" t="s">
        <v>32</v>
      </c>
      <c r="B31" s="68" t="s">
        <v>203</v>
      </c>
      <c r="C31" s="62">
        <f>C32+C33</f>
        <v>2</v>
      </c>
      <c r="D31" s="62">
        <f>SUM(D32:D33)</f>
        <v>2</v>
      </c>
      <c r="E31" s="62">
        <f aca="true" t="shared" si="2" ref="E31:N31">SUM(E32:E33)</f>
        <v>97</v>
      </c>
      <c r="F31" s="62">
        <f t="shared" si="2"/>
        <v>97</v>
      </c>
      <c r="G31" s="62">
        <f t="shared" si="2"/>
        <v>34</v>
      </c>
      <c r="H31" s="62">
        <f t="shared" si="2"/>
        <v>34</v>
      </c>
      <c r="I31" s="62">
        <f t="shared" si="2"/>
        <v>33</v>
      </c>
      <c r="J31" s="62">
        <f t="shared" si="2"/>
        <v>33</v>
      </c>
      <c r="K31" s="62">
        <f>K32+K33</f>
        <v>1335</v>
      </c>
      <c r="L31" s="62">
        <f t="shared" si="2"/>
        <v>1335</v>
      </c>
      <c r="M31" s="62">
        <f t="shared" si="2"/>
        <v>359</v>
      </c>
      <c r="N31" s="62">
        <f t="shared" si="2"/>
        <v>359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71</v>
      </c>
      <c r="F32" s="67">
        <v>71</v>
      </c>
      <c r="G32" s="67">
        <v>20</v>
      </c>
      <c r="H32" s="67">
        <v>20</v>
      </c>
      <c r="I32" s="67">
        <v>27</v>
      </c>
      <c r="J32" s="67">
        <v>27</v>
      </c>
      <c r="K32" s="67">
        <v>1146</v>
      </c>
      <c r="L32" s="67">
        <v>1146</v>
      </c>
      <c r="M32" s="67">
        <v>309</v>
      </c>
      <c r="N32" s="67">
        <v>309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26</v>
      </c>
      <c r="F33" s="71">
        <v>26</v>
      </c>
      <c r="G33" s="71">
        <v>14</v>
      </c>
      <c r="H33" s="71">
        <v>14</v>
      </c>
      <c r="I33" s="71">
        <v>6</v>
      </c>
      <c r="J33" s="71">
        <v>6</v>
      </c>
      <c r="K33" s="71">
        <v>189</v>
      </c>
      <c r="L33" s="71">
        <v>189</v>
      </c>
      <c r="M33" s="71">
        <v>50</v>
      </c>
      <c r="N33" s="71">
        <v>50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56" customFormat="1" ht="13.5"/>
    <row r="72" s="56" customFormat="1" ht="13.5"/>
    <row r="73" s="56" customFormat="1" ht="13.5"/>
    <row r="74" s="56" customFormat="1" ht="13.5"/>
    <row r="75" s="56" customFormat="1" ht="13.5"/>
    <row r="76" s="56" customFormat="1" ht="13.5"/>
    <row r="77" s="56" customFormat="1" ht="13.5"/>
    <row r="78" s="56" customFormat="1" ht="13.5"/>
    <row r="79" s="56" customFormat="1" ht="13.5"/>
    <row r="80" s="56" customFormat="1" ht="13.5"/>
    <row r="81" s="56" customFormat="1" ht="13.5"/>
    <row r="82" s="56" customFormat="1" ht="13.5"/>
    <row r="83" s="56" customFormat="1" ht="13.5"/>
    <row r="84" s="56" customFormat="1" ht="13.5"/>
    <row r="85" s="56" customFormat="1" ht="13.5"/>
    <row r="86" s="56" customFormat="1" ht="13.5"/>
    <row r="87" s="56" customFormat="1" ht="13.5"/>
    <row r="88" s="56" customFormat="1" ht="13.5"/>
    <row r="89" s="56" customFormat="1" ht="13.5"/>
  </sheetData>
  <sheetProtection/>
  <mergeCells count="11">
    <mergeCell ref="E4:F4"/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6" sqref="B6:B33"/>
    </sheetView>
  </sheetViews>
  <sheetFormatPr defaultColWidth="9.00390625" defaultRowHeight="16.5"/>
  <cols>
    <col min="1" max="1" width="8.00390625" style="2" customWidth="1"/>
    <col min="2" max="2" width="14.875" style="2" customWidth="1"/>
    <col min="3" max="3" width="6.00390625" style="2" customWidth="1"/>
    <col min="4" max="4" width="6.25390625" style="2" customWidth="1"/>
    <col min="5" max="5" width="6.125" style="2" customWidth="1"/>
    <col min="6" max="6" width="6.50390625" style="2" customWidth="1"/>
    <col min="7" max="7" width="6.125" style="2" customWidth="1"/>
    <col min="8" max="8" width="6.25390625" style="2" customWidth="1"/>
    <col min="9" max="10" width="6.375" style="2" customWidth="1"/>
    <col min="11" max="11" width="7.50390625" style="2" customWidth="1"/>
    <col min="12" max="12" width="7.75390625" style="2" customWidth="1"/>
    <col min="13" max="13" width="7.375" style="2" customWidth="1"/>
    <col min="14" max="14" width="7.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7">
        <v>99</v>
      </c>
      <c r="B3" s="87"/>
      <c r="C3" s="87"/>
      <c r="D3" s="87"/>
      <c r="E3" s="87"/>
      <c r="F3" s="87"/>
      <c r="G3" s="87"/>
      <c r="H3" s="89" t="str">
        <f>"SY"&amp;A3+1911&amp;"-"&amp;A3+1912</f>
        <v>SY2010-2011</v>
      </c>
      <c r="I3" s="89"/>
      <c r="J3" s="89"/>
      <c r="K3" s="89"/>
      <c r="L3" s="89"/>
      <c r="M3" s="89"/>
      <c r="N3" s="89"/>
    </row>
    <row r="4" spans="1:14" s="56" customFormat="1" ht="31.5" customHeight="1">
      <c r="A4" s="97"/>
      <c r="B4" s="98"/>
      <c r="C4" s="95" t="s">
        <v>0</v>
      </c>
      <c r="D4" s="96"/>
      <c r="E4" s="95" t="s">
        <v>91</v>
      </c>
      <c r="F4" s="96"/>
      <c r="G4" s="95" t="s">
        <v>92</v>
      </c>
      <c r="H4" s="96"/>
      <c r="I4" s="95" t="s">
        <v>2</v>
      </c>
      <c r="J4" s="96"/>
      <c r="K4" s="95" t="s">
        <v>3</v>
      </c>
      <c r="L4" s="96"/>
      <c r="M4" s="95" t="s">
        <v>133</v>
      </c>
      <c r="N4" s="96"/>
    </row>
    <row r="5" spans="1:14" s="56" customFormat="1" ht="19.5" customHeight="1">
      <c r="A5" s="97"/>
      <c r="B5" s="98"/>
      <c r="C5" s="57" t="s">
        <v>5</v>
      </c>
      <c r="D5" s="58" t="s">
        <v>6</v>
      </c>
      <c r="E5" s="57" t="s">
        <v>5</v>
      </c>
      <c r="F5" s="58" t="s">
        <v>6</v>
      </c>
      <c r="G5" s="57" t="s">
        <v>5</v>
      </c>
      <c r="H5" s="58" t="s">
        <v>6</v>
      </c>
      <c r="I5" s="57" t="s">
        <v>5</v>
      </c>
      <c r="J5" s="58" t="s">
        <v>6</v>
      </c>
      <c r="K5" s="57" t="s">
        <v>5</v>
      </c>
      <c r="L5" s="58" t="s">
        <v>6</v>
      </c>
      <c r="M5" s="57" t="s">
        <v>5</v>
      </c>
      <c r="N5" s="59" t="s">
        <v>6</v>
      </c>
    </row>
    <row r="6" spans="1:14" s="56" customFormat="1" ht="15" customHeight="1">
      <c r="A6" s="60" t="s">
        <v>7</v>
      </c>
      <c r="B6" s="61" t="s">
        <v>229</v>
      </c>
      <c r="C6" s="62">
        <v>335</v>
      </c>
      <c r="D6" s="62">
        <v>190</v>
      </c>
      <c r="E6" s="62">
        <v>36257</v>
      </c>
      <c r="F6" s="62">
        <v>22506</v>
      </c>
      <c r="G6" s="62">
        <v>6668</v>
      </c>
      <c r="H6" s="62">
        <v>3603</v>
      </c>
      <c r="I6" s="62">
        <v>10082</v>
      </c>
      <c r="J6" s="62">
        <v>7199</v>
      </c>
      <c r="K6" s="62">
        <v>400642</v>
      </c>
      <c r="L6" s="62">
        <v>274166</v>
      </c>
      <c r="M6" s="62">
        <v>131263</v>
      </c>
      <c r="N6" s="62">
        <v>87388</v>
      </c>
    </row>
    <row r="7" spans="1:14" s="56" customFormat="1" ht="15" customHeight="1">
      <c r="A7" s="63" t="s">
        <v>8</v>
      </c>
      <c r="B7" s="64" t="s">
        <v>231</v>
      </c>
      <c r="C7" s="62">
        <v>333</v>
      </c>
      <c r="D7" s="62">
        <v>188</v>
      </c>
      <c r="E7" s="62">
        <v>36154</v>
      </c>
      <c r="F7" s="62">
        <v>22403</v>
      </c>
      <c r="G7" s="62">
        <v>6633</v>
      </c>
      <c r="H7" s="62">
        <v>3568</v>
      </c>
      <c r="I7" s="62">
        <v>10040</v>
      </c>
      <c r="J7" s="62">
        <v>7157</v>
      </c>
      <c r="K7" s="62">
        <v>399323</v>
      </c>
      <c r="L7" s="62">
        <v>272847</v>
      </c>
      <c r="M7" s="62">
        <v>130900</v>
      </c>
      <c r="N7" s="62">
        <v>87025</v>
      </c>
    </row>
    <row r="8" spans="1:14" s="56" customFormat="1" ht="15" customHeight="1">
      <c r="A8" s="65" t="s">
        <v>124</v>
      </c>
      <c r="B8" s="66" t="s">
        <v>166</v>
      </c>
      <c r="C8" s="67">
        <v>50</v>
      </c>
      <c r="D8" s="67">
        <v>28</v>
      </c>
      <c r="E8" s="67">
        <v>6199</v>
      </c>
      <c r="F8" s="67">
        <v>4351</v>
      </c>
      <c r="G8" s="67">
        <v>1122</v>
      </c>
      <c r="H8" s="67">
        <v>725</v>
      </c>
      <c r="I8" s="67">
        <v>1893</v>
      </c>
      <c r="J8" s="67">
        <v>1463</v>
      </c>
      <c r="K8" s="67">
        <v>74717</v>
      </c>
      <c r="L8" s="67">
        <v>55334</v>
      </c>
      <c r="M8" s="67">
        <v>24596</v>
      </c>
      <c r="N8" s="67">
        <v>18071</v>
      </c>
    </row>
    <row r="9" spans="1:14" s="56" customFormat="1" ht="15" customHeight="1">
      <c r="A9" s="65" t="s">
        <v>10</v>
      </c>
      <c r="B9" s="66" t="s">
        <v>172</v>
      </c>
      <c r="C9" s="67">
        <v>20</v>
      </c>
      <c r="D9" s="67">
        <v>15</v>
      </c>
      <c r="E9" s="67">
        <v>2393</v>
      </c>
      <c r="F9" s="67">
        <v>1746</v>
      </c>
      <c r="G9" s="67">
        <v>374</v>
      </c>
      <c r="H9" s="67">
        <v>237</v>
      </c>
      <c r="I9" s="67">
        <v>819</v>
      </c>
      <c r="J9" s="67">
        <v>654</v>
      </c>
      <c r="K9" s="67">
        <v>32811</v>
      </c>
      <c r="L9" s="67">
        <v>24560</v>
      </c>
      <c r="M9" s="67">
        <v>10418</v>
      </c>
      <c r="N9" s="67">
        <v>7714</v>
      </c>
    </row>
    <row r="10" spans="1:14" s="56" customFormat="1" ht="15" customHeight="1">
      <c r="A10" s="65" t="s">
        <v>125</v>
      </c>
      <c r="B10" s="66" t="s">
        <v>235</v>
      </c>
      <c r="C10" s="67">
        <v>39</v>
      </c>
      <c r="D10" s="67">
        <v>22</v>
      </c>
      <c r="E10" s="67">
        <v>4988</v>
      </c>
      <c r="F10" s="67">
        <v>3357</v>
      </c>
      <c r="G10" s="67">
        <v>772</v>
      </c>
      <c r="H10" s="67">
        <v>414</v>
      </c>
      <c r="I10" s="67">
        <v>1118</v>
      </c>
      <c r="J10" s="67">
        <v>753</v>
      </c>
      <c r="K10" s="67">
        <v>44842</v>
      </c>
      <c r="L10" s="67">
        <v>29277</v>
      </c>
      <c r="M10" s="67">
        <v>13867</v>
      </c>
      <c r="N10" s="67">
        <v>8838</v>
      </c>
    </row>
    <row r="11" spans="1:14" s="56" customFormat="1" ht="15" customHeight="1">
      <c r="A11" s="65" t="s">
        <v>12</v>
      </c>
      <c r="B11" s="66" t="s">
        <v>174</v>
      </c>
      <c r="C11" s="67">
        <v>6</v>
      </c>
      <c r="D11" s="67">
        <v>4</v>
      </c>
      <c r="E11" s="67">
        <v>489</v>
      </c>
      <c r="F11" s="67">
        <v>337</v>
      </c>
      <c r="G11" s="67">
        <v>135</v>
      </c>
      <c r="H11" s="67">
        <v>70</v>
      </c>
      <c r="I11" s="67">
        <v>206</v>
      </c>
      <c r="J11" s="67">
        <v>176</v>
      </c>
      <c r="K11" s="67">
        <v>8118</v>
      </c>
      <c r="L11" s="67">
        <v>6896</v>
      </c>
      <c r="M11" s="67">
        <v>2670</v>
      </c>
      <c r="N11" s="67">
        <v>2333</v>
      </c>
    </row>
    <row r="12" spans="1:14" s="56" customFormat="1" ht="15" customHeight="1">
      <c r="A12" s="65" t="s">
        <v>13</v>
      </c>
      <c r="B12" s="66" t="s">
        <v>211</v>
      </c>
      <c r="C12" s="67">
        <v>25</v>
      </c>
      <c r="D12" s="67">
        <v>12</v>
      </c>
      <c r="E12" s="67">
        <v>3118</v>
      </c>
      <c r="F12" s="67">
        <v>1433</v>
      </c>
      <c r="G12" s="67">
        <v>522</v>
      </c>
      <c r="H12" s="67">
        <v>213</v>
      </c>
      <c r="I12" s="67">
        <v>835</v>
      </c>
      <c r="J12" s="67">
        <v>544</v>
      </c>
      <c r="K12" s="67">
        <v>36293</v>
      </c>
      <c r="L12" s="67">
        <v>23085</v>
      </c>
      <c r="M12" s="67">
        <v>11465</v>
      </c>
      <c r="N12" s="67">
        <v>6693</v>
      </c>
    </row>
    <row r="13" spans="1:14" s="56" customFormat="1" ht="15" customHeight="1">
      <c r="A13" s="65" t="s">
        <v>14</v>
      </c>
      <c r="B13" s="66" t="s">
        <v>212</v>
      </c>
      <c r="C13" s="67">
        <v>8</v>
      </c>
      <c r="D13" s="67">
        <v>4</v>
      </c>
      <c r="E13" s="67">
        <v>822</v>
      </c>
      <c r="F13" s="67">
        <v>467</v>
      </c>
      <c r="G13" s="67">
        <v>166</v>
      </c>
      <c r="H13" s="67">
        <v>82</v>
      </c>
      <c r="I13" s="67">
        <v>181</v>
      </c>
      <c r="J13" s="67">
        <v>116</v>
      </c>
      <c r="K13" s="67">
        <v>7537</v>
      </c>
      <c r="L13" s="67">
        <v>4458</v>
      </c>
      <c r="M13" s="67">
        <v>2567</v>
      </c>
      <c r="N13" s="67">
        <v>1482</v>
      </c>
    </row>
    <row r="14" spans="1:14" s="56" customFormat="1" ht="15" customHeight="1">
      <c r="A14" s="65" t="s">
        <v>15</v>
      </c>
      <c r="B14" s="66" t="s">
        <v>213</v>
      </c>
      <c r="C14" s="67">
        <v>10</v>
      </c>
      <c r="D14" s="67">
        <v>6</v>
      </c>
      <c r="E14" s="67">
        <v>945</v>
      </c>
      <c r="F14" s="67">
        <v>624</v>
      </c>
      <c r="G14" s="67">
        <v>193</v>
      </c>
      <c r="H14" s="67">
        <v>118</v>
      </c>
      <c r="I14" s="67">
        <v>237</v>
      </c>
      <c r="J14" s="67">
        <v>169</v>
      </c>
      <c r="K14" s="67">
        <v>9482</v>
      </c>
      <c r="L14" s="67">
        <v>6474</v>
      </c>
      <c r="M14" s="67">
        <v>3172</v>
      </c>
      <c r="N14" s="67">
        <v>2155</v>
      </c>
    </row>
    <row r="15" spans="1:14" s="56" customFormat="1" ht="15" customHeight="1">
      <c r="A15" s="65" t="s">
        <v>126</v>
      </c>
      <c r="B15" s="66" t="s">
        <v>237</v>
      </c>
      <c r="C15" s="67">
        <v>23</v>
      </c>
      <c r="D15" s="67">
        <v>10</v>
      </c>
      <c r="E15" s="67">
        <v>2884</v>
      </c>
      <c r="F15" s="67">
        <v>994</v>
      </c>
      <c r="G15" s="67">
        <v>562</v>
      </c>
      <c r="H15" s="67">
        <v>165</v>
      </c>
      <c r="I15" s="67">
        <v>568</v>
      </c>
      <c r="J15" s="67">
        <v>283</v>
      </c>
      <c r="K15" s="67">
        <v>24221</v>
      </c>
      <c r="L15" s="67">
        <v>11019</v>
      </c>
      <c r="M15" s="67">
        <v>8697</v>
      </c>
      <c r="N15" s="67">
        <v>3531</v>
      </c>
    </row>
    <row r="16" spans="1:14" s="56" customFormat="1" ht="15" customHeight="1">
      <c r="A16" s="65" t="s">
        <v>17</v>
      </c>
      <c r="B16" s="66" t="s">
        <v>214</v>
      </c>
      <c r="C16" s="67">
        <v>11</v>
      </c>
      <c r="D16" s="67">
        <v>8</v>
      </c>
      <c r="E16" s="67">
        <v>1234</v>
      </c>
      <c r="F16" s="67">
        <v>899</v>
      </c>
      <c r="G16" s="67">
        <v>219</v>
      </c>
      <c r="H16" s="67">
        <v>156</v>
      </c>
      <c r="I16" s="67">
        <v>394</v>
      </c>
      <c r="J16" s="67">
        <v>318</v>
      </c>
      <c r="K16" s="67">
        <v>16023</v>
      </c>
      <c r="L16" s="67">
        <v>12518</v>
      </c>
      <c r="M16" s="67">
        <v>5330</v>
      </c>
      <c r="N16" s="67">
        <v>4043</v>
      </c>
    </row>
    <row r="17" spans="1:14" s="56" customFormat="1" ht="15" customHeight="1">
      <c r="A17" s="65" t="s">
        <v>18</v>
      </c>
      <c r="B17" s="66" t="s">
        <v>215</v>
      </c>
      <c r="C17" s="67">
        <v>9</v>
      </c>
      <c r="D17" s="67">
        <v>5</v>
      </c>
      <c r="E17" s="67">
        <v>676</v>
      </c>
      <c r="F17" s="67">
        <v>545</v>
      </c>
      <c r="G17" s="67">
        <v>224</v>
      </c>
      <c r="H17" s="67">
        <v>110</v>
      </c>
      <c r="I17" s="67">
        <v>202</v>
      </c>
      <c r="J17" s="67">
        <v>171</v>
      </c>
      <c r="K17" s="67">
        <v>7204</v>
      </c>
      <c r="L17" s="67">
        <v>6209</v>
      </c>
      <c r="M17" s="67">
        <v>2280</v>
      </c>
      <c r="N17" s="67">
        <v>2132</v>
      </c>
    </row>
    <row r="18" spans="1:14" s="56" customFormat="1" ht="15" customHeight="1">
      <c r="A18" s="65" t="s">
        <v>19</v>
      </c>
      <c r="B18" s="66" t="s">
        <v>216</v>
      </c>
      <c r="C18" s="67">
        <v>13</v>
      </c>
      <c r="D18" s="67">
        <v>5</v>
      </c>
      <c r="E18" s="67">
        <v>926</v>
      </c>
      <c r="F18" s="67">
        <v>521</v>
      </c>
      <c r="G18" s="67">
        <v>207</v>
      </c>
      <c r="H18" s="67">
        <v>90</v>
      </c>
      <c r="I18" s="67">
        <v>266</v>
      </c>
      <c r="J18" s="67">
        <v>164</v>
      </c>
      <c r="K18" s="67">
        <v>10056</v>
      </c>
      <c r="L18" s="67">
        <v>6104</v>
      </c>
      <c r="M18" s="67">
        <v>3339</v>
      </c>
      <c r="N18" s="67">
        <v>2002</v>
      </c>
    </row>
    <row r="19" spans="1:14" s="56" customFormat="1" ht="15" customHeight="1">
      <c r="A19" s="65" t="s">
        <v>20</v>
      </c>
      <c r="B19" s="66" t="s">
        <v>217</v>
      </c>
      <c r="C19" s="67">
        <v>6</v>
      </c>
      <c r="D19" s="67">
        <v>4</v>
      </c>
      <c r="E19" s="67">
        <v>355</v>
      </c>
      <c r="F19" s="67">
        <v>237</v>
      </c>
      <c r="G19" s="67">
        <v>77</v>
      </c>
      <c r="H19" s="67">
        <v>50</v>
      </c>
      <c r="I19" s="67">
        <v>87</v>
      </c>
      <c r="J19" s="67">
        <v>47</v>
      </c>
      <c r="K19" s="67">
        <v>3182</v>
      </c>
      <c r="L19" s="67">
        <v>1581</v>
      </c>
      <c r="M19" s="67">
        <v>968</v>
      </c>
      <c r="N19" s="67">
        <v>471</v>
      </c>
    </row>
    <row r="20" spans="1:14" s="56" customFormat="1" ht="15" customHeight="1">
      <c r="A20" s="65" t="s">
        <v>127</v>
      </c>
      <c r="B20" s="66" t="s">
        <v>239</v>
      </c>
      <c r="C20" s="67">
        <v>18</v>
      </c>
      <c r="D20" s="67">
        <v>10</v>
      </c>
      <c r="E20" s="67">
        <v>1593</v>
      </c>
      <c r="F20" s="67">
        <v>982</v>
      </c>
      <c r="G20" s="67">
        <v>290</v>
      </c>
      <c r="H20" s="67">
        <v>184</v>
      </c>
      <c r="I20" s="67">
        <v>510</v>
      </c>
      <c r="J20" s="67">
        <v>341</v>
      </c>
      <c r="K20" s="67">
        <v>19600</v>
      </c>
      <c r="L20" s="67">
        <v>12295</v>
      </c>
      <c r="M20" s="67">
        <v>6239</v>
      </c>
      <c r="N20" s="67">
        <v>3776</v>
      </c>
    </row>
    <row r="21" spans="1:14" s="56" customFormat="1" ht="15" customHeight="1">
      <c r="A21" s="65" t="s">
        <v>22</v>
      </c>
      <c r="B21" s="66" t="s">
        <v>241</v>
      </c>
      <c r="C21" s="67">
        <v>14</v>
      </c>
      <c r="D21" s="67">
        <v>10</v>
      </c>
      <c r="E21" s="67">
        <v>1335</v>
      </c>
      <c r="F21" s="67">
        <v>1158</v>
      </c>
      <c r="G21" s="67">
        <v>204</v>
      </c>
      <c r="H21" s="67">
        <v>155</v>
      </c>
      <c r="I21" s="67">
        <v>393</v>
      </c>
      <c r="J21" s="67">
        <v>292</v>
      </c>
      <c r="K21" s="67">
        <v>14743</v>
      </c>
      <c r="L21" s="67">
        <v>10527</v>
      </c>
      <c r="M21" s="67">
        <v>4835</v>
      </c>
      <c r="N21" s="67">
        <v>3430</v>
      </c>
    </row>
    <row r="22" spans="1:14" s="56" customFormat="1" ht="15" customHeight="1">
      <c r="A22" s="65" t="s">
        <v>23</v>
      </c>
      <c r="B22" s="66" t="s">
        <v>218</v>
      </c>
      <c r="C22" s="67">
        <v>12</v>
      </c>
      <c r="D22" s="67">
        <v>8</v>
      </c>
      <c r="E22" s="67">
        <v>1050</v>
      </c>
      <c r="F22" s="67">
        <v>827</v>
      </c>
      <c r="G22" s="67">
        <v>167</v>
      </c>
      <c r="H22" s="67">
        <v>121</v>
      </c>
      <c r="I22" s="67">
        <v>306</v>
      </c>
      <c r="J22" s="67">
        <v>262</v>
      </c>
      <c r="K22" s="67">
        <v>11266</v>
      </c>
      <c r="L22" s="67">
        <v>9627</v>
      </c>
      <c r="M22" s="67">
        <v>3558</v>
      </c>
      <c r="N22" s="67">
        <v>3088</v>
      </c>
    </row>
    <row r="23" spans="1:14" s="56" customFormat="1" ht="15" customHeight="1">
      <c r="A23" s="65" t="s">
        <v>128</v>
      </c>
      <c r="B23" s="66" t="s">
        <v>219</v>
      </c>
      <c r="C23" s="67">
        <v>5</v>
      </c>
      <c r="D23" s="67">
        <v>4</v>
      </c>
      <c r="E23" s="67">
        <v>229</v>
      </c>
      <c r="F23" s="67">
        <v>216</v>
      </c>
      <c r="G23" s="67">
        <v>68</v>
      </c>
      <c r="H23" s="67">
        <v>64</v>
      </c>
      <c r="I23" s="67">
        <v>153</v>
      </c>
      <c r="J23" s="67">
        <v>139</v>
      </c>
      <c r="K23" s="67">
        <v>4914</v>
      </c>
      <c r="L23" s="67">
        <v>4405</v>
      </c>
      <c r="M23" s="67">
        <v>1523</v>
      </c>
      <c r="N23" s="67">
        <v>1400</v>
      </c>
    </row>
    <row r="24" spans="1:14" s="56" customFormat="1" ht="15" customHeight="1">
      <c r="A24" s="65" t="s">
        <v>25</v>
      </c>
      <c r="B24" s="66" t="s">
        <v>220</v>
      </c>
      <c r="C24" s="67">
        <v>8</v>
      </c>
      <c r="D24" s="67">
        <v>5</v>
      </c>
      <c r="E24" s="67">
        <v>547</v>
      </c>
      <c r="F24" s="67">
        <v>279</v>
      </c>
      <c r="G24" s="67">
        <v>140</v>
      </c>
      <c r="H24" s="67">
        <v>70</v>
      </c>
      <c r="I24" s="67">
        <v>204</v>
      </c>
      <c r="J24" s="67">
        <v>109</v>
      </c>
      <c r="K24" s="67">
        <v>8116</v>
      </c>
      <c r="L24" s="67">
        <v>3580</v>
      </c>
      <c r="M24" s="67">
        <v>2538</v>
      </c>
      <c r="N24" s="67">
        <v>1135</v>
      </c>
    </row>
    <row r="25" spans="1:14" s="56" customFormat="1" ht="15" customHeight="1">
      <c r="A25" s="65" t="s">
        <v>26</v>
      </c>
      <c r="B25" s="66" t="s">
        <v>221</v>
      </c>
      <c r="C25" s="67">
        <v>1</v>
      </c>
      <c r="D25" s="67">
        <v>1</v>
      </c>
      <c r="E25" s="67">
        <v>107</v>
      </c>
      <c r="F25" s="67">
        <v>107</v>
      </c>
      <c r="G25" s="67">
        <v>20</v>
      </c>
      <c r="H25" s="67">
        <v>20</v>
      </c>
      <c r="I25" s="67">
        <v>37</v>
      </c>
      <c r="J25" s="67">
        <v>37</v>
      </c>
      <c r="K25" s="67">
        <v>1170</v>
      </c>
      <c r="L25" s="67">
        <v>1170</v>
      </c>
      <c r="M25" s="67">
        <v>397</v>
      </c>
      <c r="N25" s="67">
        <v>397</v>
      </c>
    </row>
    <row r="26" spans="1:14" s="56" customFormat="1" ht="15" customHeight="1">
      <c r="A26" s="65" t="s">
        <v>27</v>
      </c>
      <c r="B26" s="66" t="s">
        <v>222</v>
      </c>
      <c r="C26" s="67">
        <v>7</v>
      </c>
      <c r="D26" s="67">
        <v>5</v>
      </c>
      <c r="E26" s="67">
        <v>778</v>
      </c>
      <c r="F26" s="67">
        <v>516</v>
      </c>
      <c r="G26" s="67">
        <v>137</v>
      </c>
      <c r="H26" s="67">
        <v>84</v>
      </c>
      <c r="I26" s="67">
        <v>186</v>
      </c>
      <c r="J26" s="67">
        <v>162</v>
      </c>
      <c r="K26" s="67">
        <v>6831</v>
      </c>
      <c r="L26" s="67">
        <v>5976</v>
      </c>
      <c r="M26" s="67">
        <v>2316</v>
      </c>
      <c r="N26" s="67">
        <v>2069</v>
      </c>
    </row>
    <row r="27" spans="1:14" s="56" customFormat="1" ht="15" customHeight="1">
      <c r="A27" s="65" t="s">
        <v>28</v>
      </c>
      <c r="B27" s="66" t="s">
        <v>223</v>
      </c>
      <c r="C27" s="67">
        <v>10</v>
      </c>
      <c r="D27" s="67">
        <v>6</v>
      </c>
      <c r="E27" s="67">
        <v>1181</v>
      </c>
      <c r="F27" s="67">
        <v>703</v>
      </c>
      <c r="G27" s="67">
        <v>225</v>
      </c>
      <c r="H27" s="67">
        <v>126</v>
      </c>
      <c r="I27" s="67">
        <v>330</v>
      </c>
      <c r="J27" s="67">
        <v>220</v>
      </c>
      <c r="K27" s="67">
        <v>13167</v>
      </c>
      <c r="L27" s="67">
        <v>8376</v>
      </c>
      <c r="M27" s="67">
        <v>4279</v>
      </c>
      <c r="N27" s="67">
        <v>2674</v>
      </c>
    </row>
    <row r="28" spans="1:14" s="56" customFormat="1" ht="15" customHeight="1">
      <c r="A28" s="65" t="s">
        <v>129</v>
      </c>
      <c r="B28" s="66" t="s">
        <v>209</v>
      </c>
      <c r="C28" s="67">
        <v>15</v>
      </c>
      <c r="D28" s="67">
        <v>8</v>
      </c>
      <c r="E28" s="67">
        <v>2111</v>
      </c>
      <c r="F28" s="67">
        <v>1198</v>
      </c>
      <c r="G28" s="67">
        <v>336</v>
      </c>
      <c r="H28" s="67">
        <v>154</v>
      </c>
      <c r="I28" s="67">
        <v>457</v>
      </c>
      <c r="J28" s="67">
        <v>353</v>
      </c>
      <c r="K28" s="67">
        <v>19015</v>
      </c>
      <c r="L28" s="67">
        <v>14441</v>
      </c>
      <c r="M28" s="67">
        <v>7268</v>
      </c>
      <c r="N28" s="67">
        <v>4544</v>
      </c>
    </row>
    <row r="29" spans="1:14" s="56" customFormat="1" ht="15" customHeight="1">
      <c r="A29" s="65" t="s">
        <v>30</v>
      </c>
      <c r="B29" s="66" t="s">
        <v>224</v>
      </c>
      <c r="C29" s="67">
        <v>8</v>
      </c>
      <c r="D29" s="67">
        <v>2</v>
      </c>
      <c r="E29" s="67">
        <v>594</v>
      </c>
      <c r="F29" s="67">
        <v>261</v>
      </c>
      <c r="G29" s="67">
        <v>131</v>
      </c>
      <c r="H29" s="67">
        <v>50</v>
      </c>
      <c r="I29" s="67">
        <v>232</v>
      </c>
      <c r="J29" s="67">
        <v>156</v>
      </c>
      <c r="K29" s="67">
        <v>9151</v>
      </c>
      <c r="L29" s="67">
        <v>5990</v>
      </c>
      <c r="M29" s="67">
        <v>2980</v>
      </c>
      <c r="N29" s="67">
        <v>2067</v>
      </c>
    </row>
    <row r="30" spans="1:14" s="56" customFormat="1" ht="15" customHeight="1">
      <c r="A30" s="65" t="s">
        <v>130</v>
      </c>
      <c r="B30" s="66" t="s">
        <v>210</v>
      </c>
      <c r="C30" s="67">
        <v>15</v>
      </c>
      <c r="D30" s="67">
        <v>6</v>
      </c>
      <c r="E30" s="67">
        <v>1600</v>
      </c>
      <c r="F30" s="67">
        <v>645</v>
      </c>
      <c r="G30" s="67">
        <v>342</v>
      </c>
      <c r="H30" s="67">
        <v>110</v>
      </c>
      <c r="I30" s="67">
        <v>426</v>
      </c>
      <c r="J30" s="67">
        <v>228</v>
      </c>
      <c r="K30" s="67">
        <v>16864</v>
      </c>
      <c r="L30" s="67">
        <v>8945</v>
      </c>
      <c r="M30" s="67">
        <v>5598</v>
      </c>
      <c r="N30" s="67">
        <v>2980</v>
      </c>
    </row>
    <row r="31" spans="1:14" s="56" customFormat="1" ht="15" customHeight="1">
      <c r="A31" s="63" t="s">
        <v>32</v>
      </c>
      <c r="B31" s="68" t="s">
        <v>225</v>
      </c>
      <c r="C31" s="62">
        <v>2</v>
      </c>
      <c r="D31" s="62">
        <v>2</v>
      </c>
      <c r="E31" s="62">
        <v>103</v>
      </c>
      <c r="F31" s="62">
        <v>103</v>
      </c>
      <c r="G31" s="62">
        <v>35</v>
      </c>
      <c r="H31" s="62">
        <v>35</v>
      </c>
      <c r="I31" s="62">
        <v>42</v>
      </c>
      <c r="J31" s="62">
        <v>42</v>
      </c>
      <c r="K31" s="62">
        <v>1319</v>
      </c>
      <c r="L31" s="62">
        <v>1319</v>
      </c>
      <c r="M31" s="62">
        <v>363</v>
      </c>
      <c r="N31" s="62">
        <v>363</v>
      </c>
    </row>
    <row r="32" spans="1:14" s="56" customFormat="1" ht="15" customHeight="1">
      <c r="A32" s="65" t="s">
        <v>33</v>
      </c>
      <c r="B32" s="66" t="s">
        <v>226</v>
      </c>
      <c r="C32" s="67">
        <v>1</v>
      </c>
      <c r="D32" s="67">
        <v>1</v>
      </c>
      <c r="E32" s="67">
        <v>70</v>
      </c>
      <c r="F32" s="67">
        <v>70</v>
      </c>
      <c r="G32" s="67">
        <v>20</v>
      </c>
      <c r="H32" s="67">
        <v>20</v>
      </c>
      <c r="I32" s="67">
        <v>30</v>
      </c>
      <c r="J32" s="67">
        <v>30</v>
      </c>
      <c r="K32" s="67">
        <v>1005</v>
      </c>
      <c r="L32" s="67">
        <v>1005</v>
      </c>
      <c r="M32" s="67">
        <v>265</v>
      </c>
      <c r="N32" s="67">
        <v>265</v>
      </c>
    </row>
    <row r="33" spans="1:14" s="56" customFormat="1" ht="15" customHeight="1">
      <c r="A33" s="69" t="s">
        <v>34</v>
      </c>
      <c r="B33" s="70" t="s">
        <v>227</v>
      </c>
      <c r="C33" s="71">
        <v>1</v>
      </c>
      <c r="D33" s="71">
        <v>1</v>
      </c>
      <c r="E33" s="71">
        <v>33</v>
      </c>
      <c r="F33" s="71">
        <v>33</v>
      </c>
      <c r="G33" s="71">
        <v>15</v>
      </c>
      <c r="H33" s="71">
        <v>15</v>
      </c>
      <c r="I33" s="71">
        <v>12</v>
      </c>
      <c r="J33" s="71">
        <v>12</v>
      </c>
      <c r="K33" s="71">
        <v>314</v>
      </c>
      <c r="L33" s="71">
        <v>314</v>
      </c>
      <c r="M33" s="71">
        <v>98</v>
      </c>
      <c r="N33" s="71">
        <v>98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</sheetData>
  <sheetProtection/>
  <mergeCells count="11">
    <mergeCell ref="E4:F4"/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29" sqref="J29"/>
    </sheetView>
  </sheetViews>
  <sheetFormatPr defaultColWidth="9.00390625" defaultRowHeight="16.5"/>
  <cols>
    <col min="1" max="1" width="23.50390625" style="1" customWidth="1"/>
    <col min="2" max="2" width="12.50390625" style="1" customWidth="1"/>
    <col min="3" max="3" width="11.25390625" style="1" customWidth="1"/>
    <col min="4" max="4" width="12.25390625" style="1" customWidth="1"/>
    <col min="5" max="5" width="13.25390625" style="1" customWidth="1"/>
    <col min="6" max="6" width="11.00390625" style="1" customWidth="1"/>
    <col min="7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6" ht="15.75" customHeight="1">
      <c r="A2" s="88" t="s">
        <v>80</v>
      </c>
      <c r="B2" s="88"/>
      <c r="C2" s="88"/>
      <c r="D2" s="88"/>
      <c r="E2" s="88"/>
      <c r="F2" s="88"/>
    </row>
    <row r="3" spans="1:6" ht="19.5" customHeight="1">
      <c r="A3" s="87">
        <v>100</v>
      </c>
      <c r="B3" s="87"/>
      <c r="C3" s="87"/>
      <c r="D3" s="89" t="str">
        <f>"SY"&amp;A3+1911&amp;"-"&amp;A3+1912</f>
        <v>SY2011-2012</v>
      </c>
      <c r="E3" s="89"/>
      <c r="F3" s="89"/>
    </row>
    <row r="4" spans="1:6" s="37" customFormat="1" ht="32.25" customHeight="1">
      <c r="A4" s="34"/>
      <c r="B4" s="35" t="s">
        <v>35</v>
      </c>
      <c r="C4" s="36" t="s">
        <v>36</v>
      </c>
      <c r="D4" s="36" t="s">
        <v>37</v>
      </c>
      <c r="E4" s="36" t="s">
        <v>38</v>
      </c>
      <c r="F4" s="36" t="s">
        <v>39</v>
      </c>
    </row>
    <row r="5" spans="1:6" s="37" customFormat="1" ht="15" customHeight="1">
      <c r="A5" s="38" t="s">
        <v>40</v>
      </c>
      <c r="B5" s="39">
        <f aca="true" t="shared" si="0" ref="B5:B33">SUM(C5:F5)</f>
        <v>336</v>
      </c>
      <c r="C5" s="40">
        <v>87</v>
      </c>
      <c r="D5" s="40">
        <v>72</v>
      </c>
      <c r="E5" s="40">
        <v>32</v>
      </c>
      <c r="F5" s="40">
        <v>145</v>
      </c>
    </row>
    <row r="6" spans="1:6" s="37" customFormat="1" ht="15" customHeight="1">
      <c r="A6" s="41" t="s">
        <v>41</v>
      </c>
      <c r="B6" s="42">
        <f t="shared" si="0"/>
        <v>36407</v>
      </c>
      <c r="C6" s="43">
        <v>9380</v>
      </c>
      <c r="D6" s="43">
        <v>10264</v>
      </c>
      <c r="E6" s="43">
        <v>3039</v>
      </c>
      <c r="F6" s="43">
        <v>13724</v>
      </c>
    </row>
    <row r="7" spans="1:6" s="37" customFormat="1" ht="15" customHeight="1">
      <c r="A7" s="44" t="s">
        <v>42</v>
      </c>
      <c r="B7" s="45">
        <f t="shared" si="0"/>
        <v>14341</v>
      </c>
      <c r="C7" s="46">
        <v>3917</v>
      </c>
      <c r="D7" s="46">
        <v>3461</v>
      </c>
      <c r="E7" s="46">
        <v>1086</v>
      </c>
      <c r="F7" s="46">
        <v>5877</v>
      </c>
    </row>
    <row r="8" spans="1:6" s="37" customFormat="1" ht="15" customHeight="1">
      <c r="A8" s="44" t="s">
        <v>43</v>
      </c>
      <c r="B8" s="45">
        <f t="shared" si="0"/>
        <v>22066</v>
      </c>
      <c r="C8" s="46">
        <v>5463</v>
      </c>
      <c r="D8" s="46">
        <v>6803</v>
      </c>
      <c r="E8" s="46">
        <v>1953</v>
      </c>
      <c r="F8" s="46">
        <v>7847</v>
      </c>
    </row>
    <row r="9" spans="1:6" s="37" customFormat="1" ht="15" customHeight="1">
      <c r="A9" s="47" t="s">
        <v>131</v>
      </c>
      <c r="B9" s="42">
        <f t="shared" si="0"/>
        <v>6607</v>
      </c>
      <c r="C9" s="43">
        <v>1894</v>
      </c>
      <c r="D9" s="43">
        <v>1327</v>
      </c>
      <c r="E9" s="43">
        <v>372</v>
      </c>
      <c r="F9" s="43">
        <v>3014</v>
      </c>
    </row>
    <row r="10" spans="1:6" s="37" customFormat="1" ht="15" customHeight="1">
      <c r="A10" s="44" t="s">
        <v>45</v>
      </c>
      <c r="B10" s="45">
        <f t="shared" si="0"/>
        <v>1767</v>
      </c>
      <c r="C10" s="46">
        <v>489</v>
      </c>
      <c r="D10" s="46">
        <v>271</v>
      </c>
      <c r="E10" s="46">
        <v>82</v>
      </c>
      <c r="F10" s="46">
        <v>925</v>
      </c>
    </row>
    <row r="11" spans="1:6" s="37" customFormat="1" ht="15" customHeight="1">
      <c r="A11" s="44" t="s">
        <v>46</v>
      </c>
      <c r="B11" s="45">
        <f t="shared" si="0"/>
        <v>4840</v>
      </c>
      <c r="C11" s="46">
        <v>1405</v>
      </c>
      <c r="D11" s="46">
        <v>1056</v>
      </c>
      <c r="E11" s="46">
        <v>290</v>
      </c>
      <c r="F11" s="46">
        <v>2089</v>
      </c>
    </row>
    <row r="12" spans="1:6" s="37" customFormat="1" ht="15" customHeight="1">
      <c r="A12" s="41" t="s">
        <v>47</v>
      </c>
      <c r="B12" s="42">
        <f t="shared" si="0"/>
        <v>10119</v>
      </c>
      <c r="C12" s="43">
        <v>4049</v>
      </c>
      <c r="D12" s="43">
        <v>2694</v>
      </c>
      <c r="E12" s="43">
        <v>538</v>
      </c>
      <c r="F12" s="43">
        <v>2838</v>
      </c>
    </row>
    <row r="13" spans="1:6" s="37" customFormat="1" ht="15" customHeight="1">
      <c r="A13" s="44" t="s">
        <v>48</v>
      </c>
      <c r="B13" s="45">
        <f t="shared" si="0"/>
        <v>3375</v>
      </c>
      <c r="C13" s="46">
        <v>1345</v>
      </c>
      <c r="D13" s="46">
        <v>902</v>
      </c>
      <c r="E13" s="46">
        <v>192</v>
      </c>
      <c r="F13" s="46">
        <v>936</v>
      </c>
    </row>
    <row r="14" spans="1:6" s="37" customFormat="1" ht="15" customHeight="1">
      <c r="A14" s="44" t="s">
        <v>49</v>
      </c>
      <c r="B14" s="45">
        <f t="shared" si="0"/>
        <v>3385</v>
      </c>
      <c r="C14" s="46">
        <v>1349</v>
      </c>
      <c r="D14" s="46">
        <v>902</v>
      </c>
      <c r="E14" s="46">
        <v>183</v>
      </c>
      <c r="F14" s="46">
        <v>951</v>
      </c>
    </row>
    <row r="15" spans="1:6" s="37" customFormat="1" ht="15" customHeight="1">
      <c r="A15" s="44" t="s">
        <v>50</v>
      </c>
      <c r="B15" s="45">
        <f t="shared" si="0"/>
        <v>3359</v>
      </c>
      <c r="C15" s="46">
        <v>1355</v>
      </c>
      <c r="D15" s="46">
        <v>890</v>
      </c>
      <c r="E15" s="46">
        <v>163</v>
      </c>
      <c r="F15" s="46">
        <v>951</v>
      </c>
    </row>
    <row r="16" spans="1:6" s="37" customFormat="1" ht="15" customHeight="1">
      <c r="A16" s="41" t="s">
        <v>51</v>
      </c>
      <c r="B16" s="42">
        <v>401958</v>
      </c>
      <c r="C16" s="43">
        <v>155651</v>
      </c>
      <c r="D16" s="43">
        <v>102251</v>
      </c>
      <c r="E16" s="43">
        <v>19527</v>
      </c>
      <c r="F16" s="43">
        <v>124529</v>
      </c>
    </row>
    <row r="17" spans="1:6" s="37" customFormat="1" ht="15" customHeight="1">
      <c r="A17" s="44" t="s">
        <v>45</v>
      </c>
      <c r="B17" s="45">
        <v>201704</v>
      </c>
      <c r="C17" s="46">
        <v>79345</v>
      </c>
      <c r="D17" s="46">
        <v>51955</v>
      </c>
      <c r="E17" s="46">
        <v>9637</v>
      </c>
      <c r="F17" s="46">
        <v>60767</v>
      </c>
    </row>
    <row r="18" spans="1:6" s="37" customFormat="1" ht="15" customHeight="1">
      <c r="A18" s="44" t="s">
        <v>46</v>
      </c>
      <c r="B18" s="45">
        <v>200254</v>
      </c>
      <c r="C18" s="46">
        <v>76306</v>
      </c>
      <c r="D18" s="46">
        <v>50296</v>
      </c>
      <c r="E18" s="46">
        <v>9890</v>
      </c>
      <c r="F18" s="46">
        <v>63762</v>
      </c>
    </row>
    <row r="19" spans="1:6" s="37" customFormat="1" ht="15" customHeight="1">
      <c r="A19" s="48" t="s">
        <v>52</v>
      </c>
      <c r="B19" s="49">
        <v>137084</v>
      </c>
      <c r="C19" s="50">
        <v>52475</v>
      </c>
      <c r="D19" s="50">
        <v>35477</v>
      </c>
      <c r="E19" s="50">
        <v>7052</v>
      </c>
      <c r="F19" s="50">
        <v>42080</v>
      </c>
    </row>
    <row r="20" spans="1:6" s="37" customFormat="1" ht="15" customHeight="1">
      <c r="A20" s="44" t="s">
        <v>45</v>
      </c>
      <c r="B20" s="45">
        <v>68907</v>
      </c>
      <c r="C20" s="46">
        <v>26614</v>
      </c>
      <c r="D20" s="46">
        <v>17884</v>
      </c>
      <c r="E20" s="46">
        <v>3548</v>
      </c>
      <c r="F20" s="46">
        <v>20861</v>
      </c>
    </row>
    <row r="21" spans="1:6" s="37" customFormat="1" ht="15" customHeight="1">
      <c r="A21" s="44" t="s">
        <v>46</v>
      </c>
      <c r="B21" s="45">
        <v>68177</v>
      </c>
      <c r="C21" s="46">
        <v>25861</v>
      </c>
      <c r="D21" s="46">
        <v>17593</v>
      </c>
      <c r="E21" s="46">
        <v>3504</v>
      </c>
      <c r="F21" s="46">
        <v>21219</v>
      </c>
    </row>
    <row r="22" spans="1:6" s="37" customFormat="1" ht="15" customHeight="1">
      <c r="A22" s="48" t="s">
        <v>155</v>
      </c>
      <c r="B22" s="49">
        <v>133680</v>
      </c>
      <c r="C22" s="50">
        <v>51615</v>
      </c>
      <c r="D22" s="50">
        <v>33847</v>
      </c>
      <c r="E22" s="50">
        <v>6603</v>
      </c>
      <c r="F22" s="50">
        <v>41615</v>
      </c>
    </row>
    <row r="23" spans="1:6" s="37" customFormat="1" ht="15" customHeight="1">
      <c r="A23" s="44" t="s">
        <v>45</v>
      </c>
      <c r="B23" s="45">
        <v>66905</v>
      </c>
      <c r="C23" s="46">
        <v>26270</v>
      </c>
      <c r="D23" s="46">
        <v>17379</v>
      </c>
      <c r="E23" s="46">
        <v>3172</v>
      </c>
      <c r="F23" s="46">
        <v>20084</v>
      </c>
    </row>
    <row r="24" spans="1:6" s="37" customFormat="1" ht="15" customHeight="1">
      <c r="A24" s="44" t="s">
        <v>46</v>
      </c>
      <c r="B24" s="45">
        <v>66775</v>
      </c>
      <c r="C24" s="46">
        <v>25345</v>
      </c>
      <c r="D24" s="46">
        <v>16468</v>
      </c>
      <c r="E24" s="46">
        <v>3431</v>
      </c>
      <c r="F24" s="46">
        <v>21531</v>
      </c>
    </row>
    <row r="25" spans="1:6" s="37" customFormat="1" ht="15" customHeight="1">
      <c r="A25" s="48" t="s">
        <v>156</v>
      </c>
      <c r="B25" s="49">
        <v>131087</v>
      </c>
      <c r="C25" s="50">
        <v>51523</v>
      </c>
      <c r="D25" s="50">
        <v>32913</v>
      </c>
      <c r="E25" s="50">
        <v>5869</v>
      </c>
      <c r="F25" s="50">
        <v>40782</v>
      </c>
    </row>
    <row r="26" spans="1:6" s="37" customFormat="1" ht="15" customHeight="1">
      <c r="A26" s="44" t="s">
        <v>45</v>
      </c>
      <c r="B26" s="45">
        <v>65808</v>
      </c>
      <c r="C26" s="46">
        <v>26432</v>
      </c>
      <c r="D26" s="46">
        <v>16681</v>
      </c>
      <c r="E26" s="46">
        <v>2915</v>
      </c>
      <c r="F26" s="46">
        <v>19780</v>
      </c>
    </row>
    <row r="27" spans="1:6" s="37" customFormat="1" ht="15" customHeight="1">
      <c r="A27" s="44" t="s">
        <v>46</v>
      </c>
      <c r="B27" s="45">
        <v>65279</v>
      </c>
      <c r="C27" s="46">
        <v>25091</v>
      </c>
      <c r="D27" s="46">
        <v>16232</v>
      </c>
      <c r="E27" s="46">
        <v>2954</v>
      </c>
      <c r="F27" s="46">
        <v>21002</v>
      </c>
    </row>
    <row r="28" spans="1:6" s="37" customFormat="1" ht="15" customHeight="1">
      <c r="A28" s="48" t="s">
        <v>82</v>
      </c>
      <c r="B28" s="49">
        <v>107</v>
      </c>
      <c r="C28" s="50">
        <v>38</v>
      </c>
      <c r="D28" s="50">
        <v>14</v>
      </c>
      <c r="E28" s="50">
        <v>3</v>
      </c>
      <c r="F28" s="50">
        <v>52</v>
      </c>
    </row>
    <row r="29" spans="1:6" s="37" customFormat="1" ht="15" customHeight="1">
      <c r="A29" s="44" t="s">
        <v>45</v>
      </c>
      <c r="B29" s="45">
        <v>84</v>
      </c>
      <c r="C29" s="46">
        <v>29</v>
      </c>
      <c r="D29" s="46">
        <v>11</v>
      </c>
      <c r="E29" s="46">
        <v>2</v>
      </c>
      <c r="F29" s="46">
        <v>42</v>
      </c>
    </row>
    <row r="30" spans="1:6" s="37" customFormat="1" ht="15" customHeight="1">
      <c r="A30" s="44" t="s">
        <v>46</v>
      </c>
      <c r="B30" s="45">
        <v>23</v>
      </c>
      <c r="C30" s="46">
        <v>9</v>
      </c>
      <c r="D30" s="46">
        <v>3</v>
      </c>
      <c r="E30" s="46">
        <v>1</v>
      </c>
      <c r="F30" s="46">
        <v>10</v>
      </c>
    </row>
    <row r="31" spans="1:6" s="37" customFormat="1" ht="30" customHeight="1">
      <c r="A31" s="51" t="s">
        <v>53</v>
      </c>
      <c r="B31" s="42">
        <f t="shared" si="0"/>
        <v>128967</v>
      </c>
      <c r="C31" s="43">
        <v>51147</v>
      </c>
      <c r="D31" s="43">
        <v>31626</v>
      </c>
      <c r="E31" s="43">
        <v>4674</v>
      </c>
      <c r="F31" s="43">
        <v>41520</v>
      </c>
    </row>
    <row r="32" spans="1:6" s="37" customFormat="1" ht="15" customHeight="1">
      <c r="A32" s="44" t="s">
        <v>45</v>
      </c>
      <c r="B32" s="45">
        <f t="shared" si="0"/>
        <v>63558</v>
      </c>
      <c r="C32" s="46">
        <v>25656</v>
      </c>
      <c r="D32" s="46">
        <v>15498</v>
      </c>
      <c r="E32" s="46">
        <v>2242</v>
      </c>
      <c r="F32" s="46">
        <v>20162</v>
      </c>
    </row>
    <row r="33" spans="1:6" s="37" customFormat="1" ht="15" customHeight="1">
      <c r="A33" s="52" t="s">
        <v>46</v>
      </c>
      <c r="B33" s="53">
        <f t="shared" si="0"/>
        <v>65409</v>
      </c>
      <c r="C33" s="54">
        <v>25491</v>
      </c>
      <c r="D33" s="54">
        <v>16128</v>
      </c>
      <c r="E33" s="54">
        <v>2432</v>
      </c>
      <c r="F33" s="54">
        <v>21358</v>
      </c>
    </row>
    <row r="34" s="37" customFormat="1" ht="15">
      <c r="A34" s="55" t="s">
        <v>132</v>
      </c>
    </row>
    <row r="35" s="37" customFormat="1" ht="15">
      <c r="A35" s="55"/>
    </row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</sheetData>
  <sheetProtection/>
  <mergeCells count="4">
    <mergeCell ref="A2:F2"/>
    <mergeCell ref="D3:F3"/>
    <mergeCell ref="A3:C3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6.5"/>
  <cols>
    <col min="1" max="1" width="8.00390625" style="2" customWidth="1"/>
    <col min="2" max="2" width="19.25390625" style="2" customWidth="1"/>
    <col min="3" max="3" width="6.00390625" style="2" customWidth="1"/>
    <col min="4" max="4" width="6.25390625" style="2" customWidth="1"/>
    <col min="5" max="5" width="6.125" style="2" customWidth="1"/>
    <col min="6" max="6" width="6.50390625" style="2" customWidth="1"/>
    <col min="7" max="7" width="6.125" style="2" customWidth="1"/>
    <col min="8" max="8" width="6.25390625" style="2" customWidth="1"/>
    <col min="9" max="10" width="6.375" style="2" customWidth="1"/>
    <col min="11" max="11" width="7.50390625" style="2" customWidth="1"/>
    <col min="12" max="12" width="7.75390625" style="2" customWidth="1"/>
    <col min="13" max="13" width="7.375" style="2" customWidth="1"/>
    <col min="14" max="14" width="7.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7">
        <v>100</v>
      </c>
      <c r="B3" s="87"/>
      <c r="C3" s="87"/>
      <c r="D3" s="87"/>
      <c r="E3" s="87"/>
      <c r="F3" s="87"/>
      <c r="G3" s="87"/>
      <c r="H3" s="89" t="str">
        <f>"SY"&amp;A3+1911&amp;"-"&amp;A3+1912</f>
        <v>SY2011-2012</v>
      </c>
      <c r="I3" s="89"/>
      <c r="J3" s="89"/>
      <c r="K3" s="89"/>
      <c r="L3" s="89"/>
      <c r="M3" s="89"/>
      <c r="N3" s="89"/>
    </row>
    <row r="4" spans="1:14" s="56" customFormat="1" ht="31.5" customHeight="1">
      <c r="A4" s="97"/>
      <c r="B4" s="98"/>
      <c r="C4" s="95" t="s">
        <v>0</v>
      </c>
      <c r="D4" s="96"/>
      <c r="E4" s="95" t="s">
        <v>91</v>
      </c>
      <c r="F4" s="96"/>
      <c r="G4" s="95" t="s">
        <v>92</v>
      </c>
      <c r="H4" s="96"/>
      <c r="I4" s="95" t="s">
        <v>2</v>
      </c>
      <c r="J4" s="96"/>
      <c r="K4" s="95" t="s">
        <v>3</v>
      </c>
      <c r="L4" s="96"/>
      <c r="M4" s="95" t="s">
        <v>133</v>
      </c>
      <c r="N4" s="96"/>
    </row>
    <row r="5" spans="1:14" s="56" customFormat="1" ht="19.5" customHeight="1">
      <c r="A5" s="97"/>
      <c r="B5" s="98"/>
      <c r="C5" s="57" t="s">
        <v>5</v>
      </c>
      <c r="D5" s="58" t="s">
        <v>6</v>
      </c>
      <c r="E5" s="57" t="s">
        <v>5</v>
      </c>
      <c r="F5" s="58" t="s">
        <v>6</v>
      </c>
      <c r="G5" s="57" t="s">
        <v>5</v>
      </c>
      <c r="H5" s="58" t="s">
        <v>6</v>
      </c>
      <c r="I5" s="57" t="s">
        <v>5</v>
      </c>
      <c r="J5" s="58" t="s">
        <v>6</v>
      </c>
      <c r="K5" s="57" t="s">
        <v>5</v>
      </c>
      <c r="L5" s="58" t="s">
        <v>6</v>
      </c>
      <c r="M5" s="57" t="s">
        <v>5</v>
      </c>
      <c r="N5" s="59" t="s">
        <v>6</v>
      </c>
    </row>
    <row r="6" spans="1:14" s="56" customFormat="1" ht="15" customHeight="1">
      <c r="A6" s="60" t="s">
        <v>7</v>
      </c>
      <c r="B6" s="61" t="s">
        <v>229</v>
      </c>
      <c r="C6" s="62">
        <v>336</v>
      </c>
      <c r="D6" s="62">
        <v>191</v>
      </c>
      <c r="E6" s="62">
        <v>36407</v>
      </c>
      <c r="F6" s="62">
        <v>22683</v>
      </c>
      <c r="G6" s="62">
        <v>6607</v>
      </c>
      <c r="H6" s="62">
        <v>3593</v>
      </c>
      <c r="I6" s="62">
        <v>10119</v>
      </c>
      <c r="J6" s="62">
        <v>7281</v>
      </c>
      <c r="K6" s="62">
        <v>401958</v>
      </c>
      <c r="L6" s="62">
        <v>277429</v>
      </c>
      <c r="M6" s="62">
        <v>128967</v>
      </c>
      <c r="N6" s="62">
        <v>87447</v>
      </c>
    </row>
    <row r="7" spans="1:14" s="56" customFormat="1" ht="15" customHeight="1">
      <c r="A7" s="63" t="s">
        <v>8</v>
      </c>
      <c r="B7" s="64" t="s">
        <v>231</v>
      </c>
      <c r="C7" s="62">
        <v>334</v>
      </c>
      <c r="D7" s="62">
        <v>189</v>
      </c>
      <c r="E7" s="62">
        <v>36306</v>
      </c>
      <c r="F7" s="62">
        <v>22582</v>
      </c>
      <c r="G7" s="62">
        <v>6572</v>
      </c>
      <c r="H7" s="62">
        <v>3558</v>
      </c>
      <c r="I7" s="62">
        <v>10077</v>
      </c>
      <c r="J7" s="62">
        <v>7239</v>
      </c>
      <c r="K7" s="62">
        <v>400582</v>
      </c>
      <c r="L7" s="62">
        <v>276053</v>
      </c>
      <c r="M7" s="62">
        <v>128571</v>
      </c>
      <c r="N7" s="62">
        <v>87051</v>
      </c>
    </row>
    <row r="8" spans="1:14" s="56" customFormat="1" ht="15" customHeight="1">
      <c r="A8" s="65" t="s">
        <v>162</v>
      </c>
      <c r="B8" s="66" t="s">
        <v>163</v>
      </c>
      <c r="C8" s="67">
        <v>39</v>
      </c>
      <c r="D8" s="67">
        <v>22</v>
      </c>
      <c r="E8" s="67">
        <v>4949</v>
      </c>
      <c r="F8" s="67">
        <v>3298</v>
      </c>
      <c r="G8" s="67">
        <v>764</v>
      </c>
      <c r="H8" s="67">
        <v>412</v>
      </c>
      <c r="I8" s="67">
        <v>1129</v>
      </c>
      <c r="J8" s="67">
        <v>761</v>
      </c>
      <c r="K8" s="67">
        <v>45262</v>
      </c>
      <c r="L8" s="67">
        <v>29769</v>
      </c>
      <c r="M8" s="67">
        <v>14147</v>
      </c>
      <c r="N8" s="67">
        <v>9167</v>
      </c>
    </row>
    <row r="9" spans="1:14" s="56" customFormat="1" ht="15" customHeight="1">
      <c r="A9" s="65" t="s">
        <v>124</v>
      </c>
      <c r="B9" s="66" t="s">
        <v>166</v>
      </c>
      <c r="C9" s="67">
        <v>50</v>
      </c>
      <c r="D9" s="67">
        <v>28</v>
      </c>
      <c r="E9" s="67">
        <v>6181</v>
      </c>
      <c r="F9" s="67">
        <v>4364</v>
      </c>
      <c r="G9" s="67">
        <v>1112</v>
      </c>
      <c r="H9" s="67">
        <v>719</v>
      </c>
      <c r="I9" s="67">
        <v>1892</v>
      </c>
      <c r="J9" s="67">
        <v>1470</v>
      </c>
      <c r="K9" s="67">
        <v>75231</v>
      </c>
      <c r="L9" s="67">
        <v>56404</v>
      </c>
      <c r="M9" s="67">
        <v>24310</v>
      </c>
      <c r="N9" s="67">
        <v>17902</v>
      </c>
    </row>
    <row r="10" spans="1:14" s="56" customFormat="1" ht="15" customHeight="1">
      <c r="A10" s="65" t="s">
        <v>129</v>
      </c>
      <c r="B10" s="66" t="s">
        <v>209</v>
      </c>
      <c r="C10" s="67">
        <v>38</v>
      </c>
      <c r="D10" s="67">
        <v>18</v>
      </c>
      <c r="E10" s="67">
        <v>5090</v>
      </c>
      <c r="F10" s="67">
        <v>2276</v>
      </c>
      <c r="G10" s="67">
        <v>919</v>
      </c>
      <c r="H10" s="67">
        <v>334</v>
      </c>
      <c r="I10" s="67">
        <v>1028</v>
      </c>
      <c r="J10" s="67">
        <v>657</v>
      </c>
      <c r="K10" s="67">
        <v>43193</v>
      </c>
      <c r="L10" s="67">
        <v>26225</v>
      </c>
      <c r="M10" s="67">
        <v>14476</v>
      </c>
      <c r="N10" s="67">
        <v>7961</v>
      </c>
    </row>
    <row r="11" spans="1:14" s="56" customFormat="1" ht="15" customHeight="1">
      <c r="A11" s="65" t="s">
        <v>130</v>
      </c>
      <c r="B11" s="66" t="s">
        <v>210</v>
      </c>
      <c r="C11" s="67">
        <v>33</v>
      </c>
      <c r="D11" s="67">
        <v>16</v>
      </c>
      <c r="E11" s="67">
        <v>3203</v>
      </c>
      <c r="F11" s="67">
        <v>1651</v>
      </c>
      <c r="G11" s="67">
        <v>635</v>
      </c>
      <c r="H11" s="67">
        <v>295</v>
      </c>
      <c r="I11" s="67">
        <v>924</v>
      </c>
      <c r="J11" s="67">
        <v>569</v>
      </c>
      <c r="K11" s="67">
        <v>36482</v>
      </c>
      <c r="L11" s="67">
        <v>21182</v>
      </c>
      <c r="M11" s="67">
        <v>11837</v>
      </c>
      <c r="N11" s="67">
        <v>6964</v>
      </c>
    </row>
    <row r="12" spans="1:14" s="56" customFormat="1" ht="15" customHeight="1">
      <c r="A12" s="65" t="s">
        <v>10</v>
      </c>
      <c r="B12" s="66" t="s">
        <v>172</v>
      </c>
      <c r="C12" s="67">
        <v>34</v>
      </c>
      <c r="D12" s="67">
        <v>25</v>
      </c>
      <c r="E12" s="67">
        <v>3698</v>
      </c>
      <c r="F12" s="67">
        <v>2874</v>
      </c>
      <c r="G12" s="67">
        <v>588</v>
      </c>
      <c r="H12" s="67">
        <v>392</v>
      </c>
      <c r="I12" s="67">
        <v>1207</v>
      </c>
      <c r="J12" s="67">
        <v>948</v>
      </c>
      <c r="K12" s="67">
        <v>47081</v>
      </c>
      <c r="L12" s="67">
        <v>35166</v>
      </c>
      <c r="M12" s="67">
        <v>15360</v>
      </c>
      <c r="N12" s="67">
        <v>11263</v>
      </c>
    </row>
    <row r="13" spans="1:14" s="56" customFormat="1" ht="15" customHeight="1">
      <c r="A13" s="65" t="s">
        <v>12</v>
      </c>
      <c r="B13" s="66" t="s">
        <v>174</v>
      </c>
      <c r="C13" s="67">
        <v>6</v>
      </c>
      <c r="D13" s="67">
        <v>4</v>
      </c>
      <c r="E13" s="67">
        <v>493</v>
      </c>
      <c r="F13" s="67">
        <v>341</v>
      </c>
      <c r="G13" s="67">
        <v>147</v>
      </c>
      <c r="H13" s="67">
        <v>70</v>
      </c>
      <c r="I13" s="67">
        <v>210</v>
      </c>
      <c r="J13" s="67">
        <v>178</v>
      </c>
      <c r="K13" s="67">
        <v>8253</v>
      </c>
      <c r="L13" s="67">
        <v>6922</v>
      </c>
      <c r="M13" s="67">
        <v>2546</v>
      </c>
      <c r="N13" s="67">
        <v>2253</v>
      </c>
    </row>
    <row r="14" spans="1:14" s="56" customFormat="1" ht="15" customHeight="1">
      <c r="A14" s="65" t="s">
        <v>13</v>
      </c>
      <c r="B14" s="66" t="s">
        <v>211</v>
      </c>
      <c r="C14" s="67">
        <v>25</v>
      </c>
      <c r="D14" s="67">
        <v>12</v>
      </c>
      <c r="E14" s="67">
        <v>3065</v>
      </c>
      <c r="F14" s="67">
        <v>1408</v>
      </c>
      <c r="G14" s="67">
        <v>521</v>
      </c>
      <c r="H14" s="67">
        <v>211</v>
      </c>
      <c r="I14" s="67">
        <v>851</v>
      </c>
      <c r="J14" s="67">
        <v>577</v>
      </c>
      <c r="K14" s="67">
        <v>36966</v>
      </c>
      <c r="L14" s="67">
        <v>24566</v>
      </c>
      <c r="M14" s="67">
        <v>11191</v>
      </c>
      <c r="N14" s="67">
        <v>6552</v>
      </c>
    </row>
    <row r="15" spans="1:14" s="56" customFormat="1" ht="15" customHeight="1">
      <c r="A15" s="65" t="s">
        <v>14</v>
      </c>
      <c r="B15" s="66" t="s">
        <v>212</v>
      </c>
      <c r="C15" s="67">
        <v>8</v>
      </c>
      <c r="D15" s="67">
        <v>4</v>
      </c>
      <c r="E15" s="67">
        <v>831</v>
      </c>
      <c r="F15" s="67">
        <v>476</v>
      </c>
      <c r="G15" s="67">
        <v>160</v>
      </c>
      <c r="H15" s="67">
        <v>77</v>
      </c>
      <c r="I15" s="67">
        <v>191</v>
      </c>
      <c r="J15" s="67">
        <v>115</v>
      </c>
      <c r="K15" s="67">
        <v>7862</v>
      </c>
      <c r="L15" s="67">
        <v>4381</v>
      </c>
      <c r="M15" s="67">
        <v>2430</v>
      </c>
      <c r="N15" s="67">
        <v>1485</v>
      </c>
    </row>
    <row r="16" spans="1:14" s="56" customFormat="1" ht="15" customHeight="1">
      <c r="A16" s="65" t="s">
        <v>15</v>
      </c>
      <c r="B16" s="66" t="s">
        <v>213</v>
      </c>
      <c r="C16" s="67">
        <v>10</v>
      </c>
      <c r="D16" s="67">
        <v>6</v>
      </c>
      <c r="E16" s="67">
        <v>937</v>
      </c>
      <c r="F16" s="67">
        <v>623</v>
      </c>
      <c r="G16" s="67">
        <v>190</v>
      </c>
      <c r="H16" s="67">
        <v>116</v>
      </c>
      <c r="I16" s="67">
        <v>233</v>
      </c>
      <c r="J16" s="67">
        <v>167</v>
      </c>
      <c r="K16" s="67">
        <v>9305</v>
      </c>
      <c r="L16" s="67">
        <v>6373</v>
      </c>
      <c r="M16" s="67">
        <v>3047</v>
      </c>
      <c r="N16" s="67">
        <v>2127</v>
      </c>
    </row>
    <row r="17" spans="1:14" s="56" customFormat="1" ht="15" customHeight="1">
      <c r="A17" s="65" t="s">
        <v>17</v>
      </c>
      <c r="B17" s="66" t="s">
        <v>214</v>
      </c>
      <c r="C17" s="67">
        <v>12</v>
      </c>
      <c r="D17" s="67">
        <v>9</v>
      </c>
      <c r="E17" s="67">
        <v>1316</v>
      </c>
      <c r="F17" s="67">
        <v>994</v>
      </c>
      <c r="G17" s="67">
        <v>221</v>
      </c>
      <c r="H17" s="67">
        <v>160</v>
      </c>
      <c r="I17" s="67">
        <v>410</v>
      </c>
      <c r="J17" s="67">
        <v>332</v>
      </c>
      <c r="K17" s="67">
        <v>16333</v>
      </c>
      <c r="L17" s="67">
        <v>12726</v>
      </c>
      <c r="M17" s="67">
        <v>5206</v>
      </c>
      <c r="N17" s="67">
        <v>4139</v>
      </c>
    </row>
    <row r="18" spans="1:14" s="56" customFormat="1" ht="15" customHeight="1">
      <c r="A18" s="65" t="s">
        <v>18</v>
      </c>
      <c r="B18" s="66" t="s">
        <v>215</v>
      </c>
      <c r="C18" s="67">
        <v>9</v>
      </c>
      <c r="D18" s="67">
        <v>5</v>
      </c>
      <c r="E18" s="67">
        <v>684</v>
      </c>
      <c r="F18" s="67">
        <v>540</v>
      </c>
      <c r="G18" s="67">
        <v>139</v>
      </c>
      <c r="H18" s="67">
        <v>103</v>
      </c>
      <c r="I18" s="67">
        <v>199</v>
      </c>
      <c r="J18" s="67">
        <v>161</v>
      </c>
      <c r="K18" s="67">
        <v>6959</v>
      </c>
      <c r="L18" s="67">
        <v>5872</v>
      </c>
      <c r="M18" s="67">
        <v>2327</v>
      </c>
      <c r="N18" s="67">
        <v>2162</v>
      </c>
    </row>
    <row r="19" spans="1:14" s="56" customFormat="1" ht="15" customHeight="1">
      <c r="A19" s="65" t="s">
        <v>19</v>
      </c>
      <c r="B19" s="66" t="s">
        <v>216</v>
      </c>
      <c r="C19" s="67">
        <v>13</v>
      </c>
      <c r="D19" s="67">
        <v>5</v>
      </c>
      <c r="E19" s="67">
        <v>959</v>
      </c>
      <c r="F19" s="67">
        <v>545</v>
      </c>
      <c r="G19" s="67">
        <v>203</v>
      </c>
      <c r="H19" s="67">
        <v>89</v>
      </c>
      <c r="I19" s="67">
        <v>268</v>
      </c>
      <c r="J19" s="67">
        <v>168</v>
      </c>
      <c r="K19" s="67">
        <v>10255</v>
      </c>
      <c r="L19" s="67">
        <v>6244</v>
      </c>
      <c r="M19" s="67">
        <v>3304</v>
      </c>
      <c r="N19" s="67">
        <v>1957</v>
      </c>
    </row>
    <row r="20" spans="1:14" s="56" customFormat="1" ht="15" customHeight="1">
      <c r="A20" s="65" t="s">
        <v>20</v>
      </c>
      <c r="B20" s="66" t="s">
        <v>217</v>
      </c>
      <c r="C20" s="67">
        <v>6</v>
      </c>
      <c r="D20" s="67">
        <v>4</v>
      </c>
      <c r="E20" s="67">
        <v>384</v>
      </c>
      <c r="F20" s="67">
        <v>265</v>
      </c>
      <c r="G20" s="67">
        <v>82</v>
      </c>
      <c r="H20" s="67">
        <v>51</v>
      </c>
      <c r="I20" s="67">
        <v>90</v>
      </c>
      <c r="J20" s="67">
        <v>50</v>
      </c>
      <c r="K20" s="67">
        <v>3278</v>
      </c>
      <c r="L20" s="67">
        <v>1642</v>
      </c>
      <c r="M20" s="67">
        <v>979</v>
      </c>
      <c r="N20" s="67">
        <v>467</v>
      </c>
    </row>
    <row r="21" spans="1:14" s="56" customFormat="1" ht="15" customHeight="1">
      <c r="A21" s="65" t="s">
        <v>23</v>
      </c>
      <c r="B21" s="66" t="s">
        <v>218</v>
      </c>
      <c r="C21" s="67">
        <v>12</v>
      </c>
      <c r="D21" s="67">
        <v>8</v>
      </c>
      <c r="E21" s="67">
        <v>1071</v>
      </c>
      <c r="F21" s="67">
        <v>842</v>
      </c>
      <c r="G21" s="67">
        <v>166</v>
      </c>
      <c r="H21" s="67">
        <v>122</v>
      </c>
      <c r="I21" s="67">
        <v>316</v>
      </c>
      <c r="J21" s="67">
        <v>268</v>
      </c>
      <c r="K21" s="67">
        <v>11425</v>
      </c>
      <c r="L21" s="67">
        <v>9624</v>
      </c>
      <c r="M21" s="67">
        <v>3504</v>
      </c>
      <c r="N21" s="67">
        <v>3069</v>
      </c>
    </row>
    <row r="22" spans="1:14" s="56" customFormat="1" ht="15" customHeight="1">
      <c r="A22" s="65" t="s">
        <v>128</v>
      </c>
      <c r="B22" s="66" t="s">
        <v>219</v>
      </c>
      <c r="C22" s="67">
        <v>5</v>
      </c>
      <c r="D22" s="67">
        <v>4</v>
      </c>
      <c r="E22" s="67">
        <v>234</v>
      </c>
      <c r="F22" s="67">
        <v>222</v>
      </c>
      <c r="G22" s="67">
        <v>63</v>
      </c>
      <c r="H22" s="67">
        <v>61</v>
      </c>
      <c r="I22" s="67">
        <v>151</v>
      </c>
      <c r="J22" s="67">
        <v>137</v>
      </c>
      <c r="K22" s="67">
        <v>4846</v>
      </c>
      <c r="L22" s="67">
        <v>4286</v>
      </c>
      <c r="M22" s="67">
        <v>1521</v>
      </c>
      <c r="N22" s="67">
        <v>1393</v>
      </c>
    </row>
    <row r="23" spans="1:14" s="56" customFormat="1" ht="15" customHeight="1">
      <c r="A23" s="65" t="s">
        <v>25</v>
      </c>
      <c r="B23" s="66" t="s">
        <v>220</v>
      </c>
      <c r="C23" s="67">
        <v>8</v>
      </c>
      <c r="D23" s="67">
        <v>5</v>
      </c>
      <c r="E23" s="67">
        <v>539</v>
      </c>
      <c r="F23" s="67">
        <v>270</v>
      </c>
      <c r="G23" s="67">
        <v>141</v>
      </c>
      <c r="H23" s="67">
        <v>67</v>
      </c>
      <c r="I23" s="67">
        <v>209</v>
      </c>
      <c r="J23" s="67">
        <v>111</v>
      </c>
      <c r="K23" s="67">
        <v>8055</v>
      </c>
      <c r="L23" s="67">
        <v>3521</v>
      </c>
      <c r="M23" s="67">
        <v>2521</v>
      </c>
      <c r="N23" s="67">
        <v>1123</v>
      </c>
    </row>
    <row r="24" spans="1:14" s="56" customFormat="1" ht="15" customHeight="1">
      <c r="A24" s="65" t="s">
        <v>26</v>
      </c>
      <c r="B24" s="66" t="s">
        <v>221</v>
      </c>
      <c r="C24" s="67">
        <v>1</v>
      </c>
      <c r="D24" s="67">
        <v>1</v>
      </c>
      <c r="E24" s="67">
        <v>103</v>
      </c>
      <c r="F24" s="67">
        <v>103</v>
      </c>
      <c r="G24" s="67">
        <v>21</v>
      </c>
      <c r="H24" s="67">
        <v>21</v>
      </c>
      <c r="I24" s="67">
        <v>36</v>
      </c>
      <c r="J24" s="67">
        <v>36</v>
      </c>
      <c r="K24" s="67">
        <v>1139</v>
      </c>
      <c r="L24" s="67">
        <v>1139</v>
      </c>
      <c r="M24" s="67">
        <v>404</v>
      </c>
      <c r="N24" s="67">
        <v>404</v>
      </c>
    </row>
    <row r="25" spans="1:14" s="56" customFormat="1" ht="15" customHeight="1">
      <c r="A25" s="65" t="s">
        <v>27</v>
      </c>
      <c r="B25" s="66" t="s">
        <v>222</v>
      </c>
      <c r="C25" s="67">
        <v>7</v>
      </c>
      <c r="D25" s="67">
        <v>5</v>
      </c>
      <c r="E25" s="67">
        <v>780</v>
      </c>
      <c r="F25" s="67">
        <v>515</v>
      </c>
      <c r="G25" s="67">
        <v>140</v>
      </c>
      <c r="H25" s="67">
        <v>87</v>
      </c>
      <c r="I25" s="67">
        <v>183</v>
      </c>
      <c r="J25" s="67">
        <v>162</v>
      </c>
      <c r="K25" s="67">
        <v>6737</v>
      </c>
      <c r="L25" s="67">
        <v>5902</v>
      </c>
      <c r="M25" s="67">
        <v>2246</v>
      </c>
      <c r="N25" s="67">
        <v>1932</v>
      </c>
    </row>
    <row r="26" spans="1:14" s="56" customFormat="1" ht="15" customHeight="1">
      <c r="A26" s="65" t="s">
        <v>28</v>
      </c>
      <c r="B26" s="66" t="s">
        <v>223</v>
      </c>
      <c r="C26" s="67">
        <v>10</v>
      </c>
      <c r="D26" s="67">
        <v>6</v>
      </c>
      <c r="E26" s="67">
        <v>1194</v>
      </c>
      <c r="F26" s="67">
        <v>712</v>
      </c>
      <c r="G26" s="67">
        <v>220</v>
      </c>
      <c r="H26" s="67">
        <v>122</v>
      </c>
      <c r="I26" s="67">
        <v>320</v>
      </c>
      <c r="J26" s="67">
        <v>219</v>
      </c>
      <c r="K26" s="67">
        <v>12771</v>
      </c>
      <c r="L26" s="67">
        <v>8284</v>
      </c>
      <c r="M26" s="67">
        <v>4298</v>
      </c>
      <c r="N26" s="67">
        <v>2724</v>
      </c>
    </row>
    <row r="27" spans="1:14" s="56" customFormat="1" ht="15" customHeight="1">
      <c r="A27" s="65" t="s">
        <v>30</v>
      </c>
      <c r="B27" s="66" t="s">
        <v>224</v>
      </c>
      <c r="C27" s="67">
        <v>8</v>
      </c>
      <c r="D27" s="67">
        <v>2</v>
      </c>
      <c r="E27" s="67">
        <v>595</v>
      </c>
      <c r="F27" s="67">
        <v>263</v>
      </c>
      <c r="G27" s="67">
        <v>140</v>
      </c>
      <c r="H27" s="67">
        <v>49</v>
      </c>
      <c r="I27" s="67">
        <v>230</v>
      </c>
      <c r="J27" s="67">
        <v>153</v>
      </c>
      <c r="K27" s="67">
        <v>9149</v>
      </c>
      <c r="L27" s="67">
        <v>5825</v>
      </c>
      <c r="M27" s="67">
        <v>2917</v>
      </c>
      <c r="N27" s="67">
        <v>2007</v>
      </c>
    </row>
    <row r="28" spans="1:14" s="56" customFormat="1" ht="15" customHeight="1">
      <c r="A28" s="63" t="s">
        <v>32</v>
      </c>
      <c r="B28" s="68" t="s">
        <v>225</v>
      </c>
      <c r="C28" s="62">
        <v>2</v>
      </c>
      <c r="D28" s="62">
        <v>2</v>
      </c>
      <c r="E28" s="62">
        <v>101</v>
      </c>
      <c r="F28" s="62">
        <v>101</v>
      </c>
      <c r="G28" s="62">
        <v>35</v>
      </c>
      <c r="H28" s="62">
        <v>35</v>
      </c>
      <c r="I28" s="62">
        <v>42</v>
      </c>
      <c r="J28" s="62">
        <v>42</v>
      </c>
      <c r="K28" s="62">
        <v>1376</v>
      </c>
      <c r="L28" s="62">
        <v>1376</v>
      </c>
      <c r="M28" s="62">
        <v>396</v>
      </c>
      <c r="N28" s="62">
        <v>396</v>
      </c>
    </row>
    <row r="29" spans="1:14" s="56" customFormat="1" ht="15" customHeight="1">
      <c r="A29" s="65" t="s">
        <v>33</v>
      </c>
      <c r="B29" s="66" t="s">
        <v>226</v>
      </c>
      <c r="C29" s="67">
        <v>1</v>
      </c>
      <c r="D29" s="67">
        <v>1</v>
      </c>
      <c r="E29" s="67">
        <v>68</v>
      </c>
      <c r="F29" s="67">
        <v>68</v>
      </c>
      <c r="G29" s="67">
        <v>20</v>
      </c>
      <c r="H29" s="67">
        <v>20</v>
      </c>
      <c r="I29" s="67">
        <v>30</v>
      </c>
      <c r="J29" s="67">
        <v>30</v>
      </c>
      <c r="K29" s="67">
        <v>1028</v>
      </c>
      <c r="L29" s="67">
        <v>1028</v>
      </c>
      <c r="M29" s="67">
        <v>300</v>
      </c>
      <c r="N29" s="67">
        <v>300</v>
      </c>
    </row>
    <row r="30" spans="1:14" s="56" customFormat="1" ht="15" customHeight="1">
      <c r="A30" s="69" t="s">
        <v>34</v>
      </c>
      <c r="B30" s="70" t="s">
        <v>227</v>
      </c>
      <c r="C30" s="71">
        <v>1</v>
      </c>
      <c r="D30" s="71">
        <v>1</v>
      </c>
      <c r="E30" s="71">
        <v>33</v>
      </c>
      <c r="F30" s="71">
        <v>33</v>
      </c>
      <c r="G30" s="71">
        <v>15</v>
      </c>
      <c r="H30" s="71">
        <v>15</v>
      </c>
      <c r="I30" s="71">
        <v>12</v>
      </c>
      <c r="J30" s="71">
        <v>12</v>
      </c>
      <c r="K30" s="71">
        <v>348</v>
      </c>
      <c r="L30" s="71">
        <v>348</v>
      </c>
      <c r="M30" s="71">
        <v>96</v>
      </c>
      <c r="N30" s="71">
        <v>96</v>
      </c>
    </row>
    <row r="31" spans="1:4" s="56" customFormat="1" ht="15" customHeight="1">
      <c r="A31" s="55"/>
      <c r="D31" s="72"/>
    </row>
    <row r="32" spans="1:5" s="56" customFormat="1" ht="15" customHeight="1">
      <c r="A32" s="55"/>
      <c r="D32" s="72"/>
      <c r="E32" s="72"/>
    </row>
    <row r="33" spans="4:5" s="56" customFormat="1" ht="15" customHeight="1">
      <c r="D33" s="72"/>
      <c r="E33" s="72"/>
    </row>
    <row r="34" s="56" customFormat="1" ht="13.5"/>
    <row r="35" s="56" customFormat="1" ht="13.5"/>
    <row r="36" s="56" customFormat="1" ht="13.5"/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</sheetData>
  <sheetProtection/>
  <mergeCells count="11"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  <mergeCell ref="E4:F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K34" sqref="K34"/>
    </sheetView>
  </sheetViews>
  <sheetFormatPr defaultColWidth="9.00390625" defaultRowHeight="16.5"/>
  <cols>
    <col min="1" max="1" width="23.50390625" style="1" customWidth="1"/>
    <col min="2" max="2" width="12.50390625" style="1" customWidth="1"/>
    <col min="3" max="3" width="11.25390625" style="1" customWidth="1"/>
    <col min="4" max="4" width="12.25390625" style="1" customWidth="1"/>
    <col min="5" max="5" width="13.25390625" style="1" customWidth="1"/>
    <col min="6" max="6" width="11.00390625" style="1" customWidth="1"/>
    <col min="7" max="16384" width="9.00390625" style="1" customWidth="1"/>
  </cols>
  <sheetData>
    <row r="1" spans="1:6" ht="19.5" customHeight="1">
      <c r="A1" s="88" t="s">
        <v>164</v>
      </c>
      <c r="B1" s="88"/>
      <c r="C1" s="88"/>
      <c r="D1" s="88"/>
      <c r="E1" s="88"/>
      <c r="F1" s="88"/>
    </row>
    <row r="2" spans="1:6" ht="15.75" customHeight="1">
      <c r="A2" s="88" t="s">
        <v>80</v>
      </c>
      <c r="B2" s="88"/>
      <c r="C2" s="88"/>
      <c r="D2" s="88"/>
      <c r="E2" s="88"/>
      <c r="F2" s="88"/>
    </row>
    <row r="3" spans="1:6" ht="19.5" customHeight="1">
      <c r="A3" s="87">
        <v>101</v>
      </c>
      <c r="B3" s="87"/>
      <c r="C3" s="87"/>
      <c r="D3" s="89" t="str">
        <f>"SY"&amp;A3+1911&amp;"-"&amp;A3+1912</f>
        <v>SY2012-2013</v>
      </c>
      <c r="E3" s="89"/>
      <c r="F3" s="89"/>
    </row>
    <row r="4" spans="1:6" s="37" customFormat="1" ht="32.25" customHeight="1">
      <c r="A4" s="34"/>
      <c r="B4" s="35" t="s">
        <v>35</v>
      </c>
      <c r="C4" s="36" t="s">
        <v>36</v>
      </c>
      <c r="D4" s="36" t="s">
        <v>37</v>
      </c>
      <c r="E4" s="36" t="s">
        <v>38</v>
      </c>
      <c r="F4" s="36" t="s">
        <v>39</v>
      </c>
    </row>
    <row r="5" spans="1:6" s="37" customFormat="1" ht="15" customHeight="1">
      <c r="A5" s="38" t="s">
        <v>40</v>
      </c>
      <c r="B5" s="39">
        <v>340</v>
      </c>
      <c r="C5" s="40">
        <v>87</v>
      </c>
      <c r="D5" s="40">
        <v>73</v>
      </c>
      <c r="E5" s="40">
        <v>34</v>
      </c>
      <c r="F5" s="40">
        <v>146</v>
      </c>
    </row>
    <row r="6" spans="1:6" s="37" customFormat="1" ht="15" customHeight="1">
      <c r="A6" s="41"/>
      <c r="B6" s="42"/>
      <c r="C6" s="43"/>
      <c r="D6" s="43"/>
      <c r="E6" s="43"/>
      <c r="F6" s="43"/>
    </row>
    <row r="7" spans="1:6" s="37" customFormat="1" ht="15" customHeight="1">
      <c r="A7" s="41" t="s">
        <v>41</v>
      </c>
      <c r="B7" s="42">
        <v>37159</v>
      </c>
      <c r="C7" s="43">
        <v>9465</v>
      </c>
      <c r="D7" s="43">
        <v>10570</v>
      </c>
      <c r="E7" s="43">
        <v>3293</v>
      </c>
      <c r="F7" s="43">
        <v>13831</v>
      </c>
    </row>
    <row r="8" spans="1:6" s="37" customFormat="1" ht="15" customHeight="1">
      <c r="A8" s="44" t="s">
        <v>42</v>
      </c>
      <c r="B8" s="45">
        <v>14569</v>
      </c>
      <c r="C8" s="46">
        <v>3947</v>
      </c>
      <c r="D8" s="46">
        <v>3552</v>
      </c>
      <c r="E8" s="46">
        <v>1167</v>
      </c>
      <c r="F8" s="46">
        <v>5903</v>
      </c>
    </row>
    <row r="9" spans="1:6" s="37" customFormat="1" ht="15" customHeight="1">
      <c r="A9" s="44" t="s">
        <v>43</v>
      </c>
      <c r="B9" s="45">
        <v>22590</v>
      </c>
      <c r="C9" s="46">
        <v>5518</v>
      </c>
      <c r="D9" s="46">
        <v>7018</v>
      </c>
      <c r="E9" s="46">
        <v>2126</v>
      </c>
      <c r="F9" s="46">
        <v>7928</v>
      </c>
    </row>
    <row r="10" spans="1:6" s="37" customFormat="1" ht="15" customHeight="1">
      <c r="A10" s="44"/>
      <c r="B10" s="45"/>
      <c r="C10" s="46"/>
      <c r="D10" s="46"/>
      <c r="E10" s="46"/>
      <c r="F10" s="46"/>
    </row>
    <row r="11" spans="1:6" s="37" customFormat="1" ht="15" customHeight="1">
      <c r="A11" s="47" t="s">
        <v>131</v>
      </c>
      <c r="B11" s="42">
        <v>6635</v>
      </c>
      <c r="C11" s="43">
        <v>1893</v>
      </c>
      <c r="D11" s="43">
        <v>1331</v>
      </c>
      <c r="E11" s="43">
        <v>400</v>
      </c>
      <c r="F11" s="43">
        <v>3011</v>
      </c>
    </row>
    <row r="12" spans="1:6" s="37" customFormat="1" ht="15" customHeight="1">
      <c r="A12" s="44" t="s">
        <v>45</v>
      </c>
      <c r="B12" s="45">
        <v>1769</v>
      </c>
      <c r="C12" s="46">
        <v>493</v>
      </c>
      <c r="D12" s="46">
        <v>283</v>
      </c>
      <c r="E12" s="46">
        <v>87</v>
      </c>
      <c r="F12" s="46">
        <v>906</v>
      </c>
    </row>
    <row r="13" spans="1:6" s="37" customFormat="1" ht="15" customHeight="1">
      <c r="A13" s="44" t="s">
        <v>46</v>
      </c>
      <c r="B13" s="45">
        <v>4866</v>
      </c>
      <c r="C13" s="46">
        <v>1400</v>
      </c>
      <c r="D13" s="46">
        <v>1048</v>
      </c>
      <c r="E13" s="46">
        <v>313</v>
      </c>
      <c r="F13" s="46">
        <v>2105</v>
      </c>
    </row>
    <row r="14" spans="1:6" s="37" customFormat="1" ht="15" customHeight="1">
      <c r="A14" s="44"/>
      <c r="B14" s="45"/>
      <c r="C14" s="46"/>
      <c r="D14" s="46"/>
      <c r="E14" s="46"/>
      <c r="F14" s="46"/>
    </row>
    <row r="15" spans="1:6" s="37" customFormat="1" ht="15" customHeight="1">
      <c r="A15" s="41" t="s">
        <v>47</v>
      </c>
      <c r="B15" s="42">
        <v>10110</v>
      </c>
      <c r="C15" s="43">
        <v>4034</v>
      </c>
      <c r="D15" s="43">
        <v>2705</v>
      </c>
      <c r="E15" s="43">
        <v>579</v>
      </c>
      <c r="F15" s="43">
        <v>2792</v>
      </c>
    </row>
    <row r="16" spans="1:6" s="37" customFormat="1" ht="15" customHeight="1">
      <c r="A16" s="44" t="s">
        <v>48</v>
      </c>
      <c r="B16" s="45">
        <v>3354</v>
      </c>
      <c r="C16" s="46">
        <v>1336</v>
      </c>
      <c r="D16" s="46">
        <v>901</v>
      </c>
      <c r="E16" s="46">
        <v>205</v>
      </c>
      <c r="F16" s="46">
        <v>912</v>
      </c>
    </row>
    <row r="17" spans="1:6" s="37" customFormat="1" ht="15" customHeight="1">
      <c r="A17" s="44" t="s">
        <v>49</v>
      </c>
      <c r="B17" s="45">
        <v>3378</v>
      </c>
      <c r="C17" s="46">
        <v>1350</v>
      </c>
      <c r="D17" s="46">
        <v>904</v>
      </c>
      <c r="E17" s="46">
        <v>192</v>
      </c>
      <c r="F17" s="46">
        <v>932</v>
      </c>
    </row>
    <row r="18" spans="1:6" s="37" customFormat="1" ht="15" customHeight="1">
      <c r="A18" s="44" t="s">
        <v>50</v>
      </c>
      <c r="B18" s="45">
        <v>3378</v>
      </c>
      <c r="C18" s="46">
        <v>1348</v>
      </c>
      <c r="D18" s="46">
        <v>900</v>
      </c>
      <c r="E18" s="46">
        <v>182</v>
      </c>
      <c r="F18" s="46">
        <v>948</v>
      </c>
    </row>
    <row r="19" spans="1:6" s="37" customFormat="1" ht="15" customHeight="1">
      <c r="A19" s="44"/>
      <c r="B19" s="45"/>
      <c r="C19" s="46"/>
      <c r="D19" s="46"/>
      <c r="E19" s="46"/>
      <c r="F19" s="46"/>
    </row>
    <row r="20" spans="1:6" s="37" customFormat="1" ht="15" customHeight="1">
      <c r="A20" s="41" t="s">
        <v>51</v>
      </c>
      <c r="B20" s="79">
        <v>402689</v>
      </c>
      <c r="C20" s="43">
        <v>155487</v>
      </c>
      <c r="D20" s="43">
        <v>103737</v>
      </c>
      <c r="E20" s="84">
        <v>21000</v>
      </c>
      <c r="F20" s="43">
        <v>122465</v>
      </c>
    </row>
    <row r="21" spans="1:6" s="37" customFormat="1" ht="15" customHeight="1">
      <c r="A21" s="44" t="s">
        <v>45</v>
      </c>
      <c r="B21" s="45">
        <v>202026</v>
      </c>
      <c r="C21" s="46">
        <v>79172</v>
      </c>
      <c r="D21" s="46">
        <v>52332</v>
      </c>
      <c r="E21" s="83">
        <v>10413</v>
      </c>
      <c r="F21" s="46">
        <v>60109</v>
      </c>
    </row>
    <row r="22" spans="1:6" s="37" customFormat="1" ht="15" customHeight="1">
      <c r="A22" s="44" t="s">
        <v>46</v>
      </c>
      <c r="B22" s="45">
        <v>200663</v>
      </c>
      <c r="C22" s="46">
        <v>76315</v>
      </c>
      <c r="D22" s="46">
        <v>51405</v>
      </c>
      <c r="E22" s="46">
        <v>10587</v>
      </c>
      <c r="F22" s="46">
        <v>62356</v>
      </c>
    </row>
    <row r="23" spans="1:6" s="37" customFormat="1" ht="15" customHeight="1">
      <c r="A23" s="44"/>
      <c r="B23" s="45"/>
      <c r="C23" s="46"/>
      <c r="D23" s="46"/>
      <c r="E23" s="46"/>
      <c r="F23" s="46"/>
    </row>
    <row r="24" spans="1:6" s="37" customFormat="1" ht="15" customHeight="1">
      <c r="A24" s="48" t="s">
        <v>52</v>
      </c>
      <c r="B24" s="49">
        <v>136736</v>
      </c>
      <c r="C24" s="50">
        <v>52694</v>
      </c>
      <c r="D24" s="50">
        <v>35376</v>
      </c>
      <c r="E24" s="50">
        <v>7682</v>
      </c>
      <c r="F24" s="50">
        <v>40984</v>
      </c>
    </row>
    <row r="25" spans="1:6" s="37" customFormat="1" ht="15" customHeight="1">
      <c r="A25" s="44" t="s">
        <v>45</v>
      </c>
      <c r="B25" s="45">
        <v>69271</v>
      </c>
      <c r="C25" s="46">
        <v>27075</v>
      </c>
      <c r="D25" s="46">
        <v>17723</v>
      </c>
      <c r="E25" s="46">
        <v>3908</v>
      </c>
      <c r="F25" s="46">
        <v>20565</v>
      </c>
    </row>
    <row r="26" spans="1:6" s="37" customFormat="1" ht="15" customHeight="1">
      <c r="A26" s="44" t="s">
        <v>46</v>
      </c>
      <c r="B26" s="45">
        <v>67465</v>
      </c>
      <c r="C26" s="46">
        <v>25619</v>
      </c>
      <c r="D26" s="46">
        <v>17653</v>
      </c>
      <c r="E26" s="46">
        <v>3774</v>
      </c>
      <c r="F26" s="46">
        <v>20419</v>
      </c>
    </row>
    <row r="27" spans="1:6" s="37" customFormat="1" ht="15" customHeight="1">
      <c r="A27" s="48" t="s">
        <v>155</v>
      </c>
      <c r="B27" s="49">
        <v>134214</v>
      </c>
      <c r="C27" s="50">
        <v>51810</v>
      </c>
      <c r="D27" s="50">
        <v>35046</v>
      </c>
      <c r="E27" s="50">
        <v>6814</v>
      </c>
      <c r="F27" s="50">
        <v>40544</v>
      </c>
    </row>
    <row r="28" spans="1:6" s="37" customFormat="1" ht="15" customHeight="1">
      <c r="A28" s="44" t="s">
        <v>45</v>
      </c>
      <c r="B28" s="45">
        <v>67149</v>
      </c>
      <c r="C28" s="46">
        <v>26264</v>
      </c>
      <c r="D28" s="46">
        <v>17629</v>
      </c>
      <c r="E28" s="46">
        <v>3392</v>
      </c>
      <c r="F28" s="46">
        <v>19864</v>
      </c>
    </row>
    <row r="29" spans="1:6" s="37" customFormat="1" ht="15" customHeight="1">
      <c r="A29" s="44" t="s">
        <v>46</v>
      </c>
      <c r="B29" s="45">
        <v>67065</v>
      </c>
      <c r="C29" s="46">
        <v>25546</v>
      </c>
      <c r="D29" s="46">
        <v>17417</v>
      </c>
      <c r="E29" s="46">
        <v>3422</v>
      </c>
      <c r="F29" s="46">
        <v>20680</v>
      </c>
    </row>
    <row r="30" spans="1:6" s="37" customFormat="1" ht="15" customHeight="1">
      <c r="A30" s="48" t="s">
        <v>156</v>
      </c>
      <c r="B30" s="49">
        <v>131644</v>
      </c>
      <c r="C30" s="50">
        <v>50946</v>
      </c>
      <c r="D30" s="50">
        <v>33310</v>
      </c>
      <c r="E30" s="50">
        <v>6502</v>
      </c>
      <c r="F30" s="50">
        <v>40886</v>
      </c>
    </row>
    <row r="31" spans="1:6" s="37" customFormat="1" ht="15" customHeight="1">
      <c r="A31" s="44" t="s">
        <v>45</v>
      </c>
      <c r="B31" s="45">
        <v>65528</v>
      </c>
      <c r="C31" s="46">
        <v>25803</v>
      </c>
      <c r="D31" s="46">
        <v>16976</v>
      </c>
      <c r="E31" s="46">
        <v>3111</v>
      </c>
      <c r="F31" s="46">
        <v>19638</v>
      </c>
    </row>
    <row r="32" spans="1:6" s="37" customFormat="1" ht="15" customHeight="1">
      <c r="A32" s="44" t="s">
        <v>46</v>
      </c>
      <c r="B32" s="45">
        <v>66116</v>
      </c>
      <c r="C32" s="46">
        <v>25143</v>
      </c>
      <c r="D32" s="46">
        <v>16334</v>
      </c>
      <c r="E32" s="46">
        <v>3391</v>
      </c>
      <c r="F32" s="46">
        <v>21248</v>
      </c>
    </row>
    <row r="33" spans="1:6" s="37" customFormat="1" ht="15" customHeight="1">
      <c r="A33" s="48" t="s">
        <v>82</v>
      </c>
      <c r="B33" s="80">
        <v>95</v>
      </c>
      <c r="C33" s="50">
        <v>37</v>
      </c>
      <c r="D33" s="50">
        <v>5</v>
      </c>
      <c r="E33" s="82">
        <v>2</v>
      </c>
      <c r="F33" s="50">
        <v>51</v>
      </c>
    </row>
    <row r="34" spans="1:6" s="37" customFormat="1" ht="15" customHeight="1">
      <c r="A34" s="44" t="s">
        <v>45</v>
      </c>
      <c r="B34" s="81">
        <v>78</v>
      </c>
      <c r="C34" s="46">
        <v>30</v>
      </c>
      <c r="D34" s="46">
        <v>4</v>
      </c>
      <c r="E34" s="83">
        <v>2</v>
      </c>
      <c r="F34" s="46">
        <v>42</v>
      </c>
    </row>
    <row r="35" spans="1:6" s="37" customFormat="1" ht="15" customHeight="1">
      <c r="A35" s="44" t="s">
        <v>46</v>
      </c>
      <c r="B35" s="45">
        <v>17</v>
      </c>
      <c r="C35" s="46">
        <v>7</v>
      </c>
      <c r="D35" s="46">
        <v>1</v>
      </c>
      <c r="E35" s="46">
        <v>0</v>
      </c>
      <c r="F35" s="46">
        <v>9</v>
      </c>
    </row>
    <row r="36" spans="1:6" s="37" customFormat="1" ht="15" customHeight="1">
      <c r="A36" s="44"/>
      <c r="B36" s="45"/>
      <c r="C36" s="46"/>
      <c r="D36" s="46"/>
      <c r="E36" s="46"/>
      <c r="F36" s="46"/>
    </row>
    <row r="37" spans="1:6" s="37" customFormat="1" ht="30" customHeight="1">
      <c r="A37" s="51" t="s">
        <v>53</v>
      </c>
      <c r="B37" s="42">
        <v>128502</v>
      </c>
      <c r="C37" s="43">
        <v>50432</v>
      </c>
      <c r="D37" s="43">
        <v>32025</v>
      </c>
      <c r="E37" s="43">
        <v>5730</v>
      </c>
      <c r="F37" s="43">
        <v>40315</v>
      </c>
    </row>
    <row r="38" spans="1:6" s="37" customFormat="1" ht="15" customHeight="1">
      <c r="A38" s="44" t="s">
        <v>45</v>
      </c>
      <c r="B38" s="45">
        <v>63868</v>
      </c>
      <c r="C38" s="46">
        <v>25579</v>
      </c>
      <c r="D38" s="46">
        <v>16001</v>
      </c>
      <c r="E38" s="46">
        <v>2807</v>
      </c>
      <c r="F38" s="46">
        <v>19481</v>
      </c>
    </row>
    <row r="39" spans="1:6" s="37" customFormat="1" ht="15" customHeight="1">
      <c r="A39" s="52" t="s">
        <v>46</v>
      </c>
      <c r="B39" s="53">
        <v>64634</v>
      </c>
      <c r="C39" s="54">
        <v>24853</v>
      </c>
      <c r="D39" s="54">
        <v>16024</v>
      </c>
      <c r="E39" s="54">
        <v>2923</v>
      </c>
      <c r="F39" s="54">
        <v>20834</v>
      </c>
    </row>
    <row r="40" s="37" customFormat="1" ht="15">
      <c r="A40" s="55" t="s">
        <v>132</v>
      </c>
    </row>
    <row r="41" s="37" customFormat="1" ht="15">
      <c r="A41" s="55"/>
    </row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1" width="8.00390625" style="2" customWidth="1"/>
    <col min="2" max="2" width="19.25390625" style="2" customWidth="1"/>
    <col min="3" max="3" width="6.00390625" style="2" customWidth="1"/>
    <col min="4" max="4" width="6.25390625" style="2" customWidth="1"/>
    <col min="5" max="5" width="6.125" style="2" customWidth="1"/>
    <col min="6" max="6" width="6.50390625" style="2" customWidth="1"/>
    <col min="7" max="7" width="6.125" style="2" customWidth="1"/>
    <col min="8" max="8" width="6.25390625" style="2" customWidth="1"/>
    <col min="9" max="10" width="6.375" style="2" customWidth="1"/>
    <col min="11" max="11" width="7.50390625" style="2" customWidth="1"/>
    <col min="12" max="12" width="7.75390625" style="2" customWidth="1"/>
    <col min="13" max="13" width="7.375" style="2" customWidth="1"/>
    <col min="14" max="14" width="7.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7">
        <v>101</v>
      </c>
      <c r="B3" s="87"/>
      <c r="C3" s="87"/>
      <c r="D3" s="87"/>
      <c r="E3" s="87"/>
      <c r="F3" s="87"/>
      <c r="G3" s="87"/>
      <c r="H3" s="89" t="str">
        <f>"SY"&amp;A3+1911&amp;"-"&amp;A3+1912</f>
        <v>SY2012-2013</v>
      </c>
      <c r="I3" s="89"/>
      <c r="J3" s="89"/>
      <c r="K3" s="89"/>
      <c r="L3" s="89"/>
      <c r="M3" s="89"/>
      <c r="N3" s="89"/>
    </row>
    <row r="4" spans="1:14" s="56" customFormat="1" ht="31.5" customHeight="1">
      <c r="A4" s="97"/>
      <c r="B4" s="98"/>
      <c r="C4" s="95" t="s">
        <v>0</v>
      </c>
      <c r="D4" s="96"/>
      <c r="E4" s="95" t="s">
        <v>91</v>
      </c>
      <c r="F4" s="96"/>
      <c r="G4" s="95" t="s">
        <v>92</v>
      </c>
      <c r="H4" s="96"/>
      <c r="I4" s="95" t="s">
        <v>2</v>
      </c>
      <c r="J4" s="96"/>
      <c r="K4" s="95" t="s">
        <v>3</v>
      </c>
      <c r="L4" s="96"/>
      <c r="M4" s="95" t="s">
        <v>133</v>
      </c>
      <c r="N4" s="96"/>
    </row>
    <row r="5" spans="1:14" s="56" customFormat="1" ht="19.5" customHeight="1">
      <c r="A5" s="97"/>
      <c r="B5" s="98"/>
      <c r="C5" s="57" t="s">
        <v>5</v>
      </c>
      <c r="D5" s="58" t="s">
        <v>6</v>
      </c>
      <c r="E5" s="57" t="s">
        <v>5</v>
      </c>
      <c r="F5" s="58" t="s">
        <v>6</v>
      </c>
      <c r="G5" s="57" t="s">
        <v>5</v>
      </c>
      <c r="H5" s="58" t="s">
        <v>6</v>
      </c>
      <c r="I5" s="57" t="s">
        <v>5</v>
      </c>
      <c r="J5" s="58" t="s">
        <v>6</v>
      </c>
      <c r="K5" s="57" t="s">
        <v>5</v>
      </c>
      <c r="L5" s="58" t="s">
        <v>6</v>
      </c>
      <c r="M5" s="57" t="s">
        <v>5</v>
      </c>
      <c r="N5" s="59" t="s">
        <v>6</v>
      </c>
    </row>
    <row r="6" spans="1:14" s="56" customFormat="1" ht="15" customHeight="1">
      <c r="A6" s="60" t="s">
        <v>7</v>
      </c>
      <c r="B6" s="61" t="s">
        <v>232</v>
      </c>
      <c r="C6" s="62">
        <v>340</v>
      </c>
      <c r="D6" s="62">
        <v>194</v>
      </c>
      <c r="E6" s="62">
        <v>37159</v>
      </c>
      <c r="F6" s="62">
        <v>23328</v>
      </c>
      <c r="G6" s="62">
        <v>6635</v>
      </c>
      <c r="H6" s="62">
        <v>3624</v>
      </c>
      <c r="I6" s="62">
        <v>10110</v>
      </c>
      <c r="J6" s="62">
        <v>7318</v>
      </c>
      <c r="K6" s="85">
        <v>402689</v>
      </c>
      <c r="L6" s="62">
        <v>280224</v>
      </c>
      <c r="M6" s="62">
        <v>128502</v>
      </c>
      <c r="N6" s="62">
        <v>88187</v>
      </c>
    </row>
    <row r="7" spans="1:14" s="56" customFormat="1" ht="15" customHeight="1">
      <c r="A7" s="63" t="s">
        <v>8</v>
      </c>
      <c r="B7" s="64" t="s">
        <v>233</v>
      </c>
      <c r="C7" s="62">
        <v>338</v>
      </c>
      <c r="D7" s="62">
        <v>192</v>
      </c>
      <c r="E7" s="62">
        <v>37058</v>
      </c>
      <c r="F7" s="62">
        <v>23227</v>
      </c>
      <c r="G7" s="62">
        <v>6600</v>
      </c>
      <c r="H7" s="62">
        <v>3589</v>
      </c>
      <c r="I7" s="62">
        <v>10068</v>
      </c>
      <c r="J7" s="62">
        <v>7276</v>
      </c>
      <c r="K7" s="85">
        <v>401302</v>
      </c>
      <c r="L7" s="62">
        <v>278837</v>
      </c>
      <c r="M7" s="62">
        <v>128079</v>
      </c>
      <c r="N7" s="62">
        <v>87764</v>
      </c>
    </row>
    <row r="8" spans="1:14" s="56" customFormat="1" ht="15" customHeight="1">
      <c r="A8" s="65" t="s">
        <v>162</v>
      </c>
      <c r="B8" s="66" t="s">
        <v>163</v>
      </c>
      <c r="C8" s="67">
        <v>40</v>
      </c>
      <c r="D8" s="67">
        <v>23</v>
      </c>
      <c r="E8" s="67">
        <v>5076</v>
      </c>
      <c r="F8" s="67">
        <v>3431</v>
      </c>
      <c r="G8" s="67">
        <v>765</v>
      </c>
      <c r="H8" s="67">
        <v>421</v>
      </c>
      <c r="I8" s="67">
        <v>1133</v>
      </c>
      <c r="J8" s="67">
        <v>771</v>
      </c>
      <c r="K8" s="67">
        <v>45370</v>
      </c>
      <c r="L8" s="67">
        <v>30119</v>
      </c>
      <c r="M8" s="67">
        <v>14336</v>
      </c>
      <c r="N8" s="67">
        <v>9341</v>
      </c>
    </row>
    <row r="9" spans="1:14" s="56" customFormat="1" ht="15" customHeight="1">
      <c r="A9" s="65" t="s">
        <v>124</v>
      </c>
      <c r="B9" s="66" t="s">
        <v>166</v>
      </c>
      <c r="C9" s="67">
        <v>50</v>
      </c>
      <c r="D9" s="67">
        <v>28</v>
      </c>
      <c r="E9" s="67">
        <v>6141</v>
      </c>
      <c r="F9" s="67">
        <v>4348</v>
      </c>
      <c r="G9" s="67">
        <v>1108</v>
      </c>
      <c r="H9" s="67">
        <v>721</v>
      </c>
      <c r="I9" s="67">
        <v>1878</v>
      </c>
      <c r="J9" s="67">
        <v>1467</v>
      </c>
      <c r="K9" s="67">
        <v>74994</v>
      </c>
      <c r="L9" s="67">
        <v>56740</v>
      </c>
      <c r="M9" s="67">
        <v>24008</v>
      </c>
      <c r="N9" s="67">
        <v>17777</v>
      </c>
    </row>
    <row r="10" spans="1:14" s="56" customFormat="1" ht="15" customHeight="1">
      <c r="A10" s="65" t="s">
        <v>129</v>
      </c>
      <c r="B10" s="66" t="s">
        <v>168</v>
      </c>
      <c r="C10" s="67">
        <v>39</v>
      </c>
      <c r="D10" s="67">
        <v>18</v>
      </c>
      <c r="E10" s="67">
        <v>5254</v>
      </c>
      <c r="F10" s="67">
        <v>2337</v>
      </c>
      <c r="G10" s="67">
        <v>924</v>
      </c>
      <c r="H10" s="67">
        <v>333</v>
      </c>
      <c r="I10" s="67">
        <v>1045</v>
      </c>
      <c r="J10" s="67">
        <v>668</v>
      </c>
      <c r="K10" s="67">
        <v>44237</v>
      </c>
      <c r="L10" s="67">
        <v>26891</v>
      </c>
      <c r="M10" s="67">
        <v>13651</v>
      </c>
      <c r="N10" s="67">
        <v>8269</v>
      </c>
    </row>
    <row r="11" spans="1:14" s="56" customFormat="1" ht="15" customHeight="1">
      <c r="A11" s="65" t="s">
        <v>130</v>
      </c>
      <c r="B11" s="66" t="s">
        <v>170</v>
      </c>
      <c r="C11" s="67">
        <v>33</v>
      </c>
      <c r="D11" s="67">
        <v>16</v>
      </c>
      <c r="E11" s="67">
        <v>3232</v>
      </c>
      <c r="F11" s="67">
        <v>1666</v>
      </c>
      <c r="G11" s="67">
        <v>640</v>
      </c>
      <c r="H11" s="67">
        <v>292</v>
      </c>
      <c r="I11" s="67">
        <v>919</v>
      </c>
      <c r="J11" s="67">
        <v>566</v>
      </c>
      <c r="K11" s="67">
        <v>36190</v>
      </c>
      <c r="L11" s="67">
        <v>21075</v>
      </c>
      <c r="M11" s="67">
        <v>11735</v>
      </c>
      <c r="N11" s="67">
        <v>6883</v>
      </c>
    </row>
    <row r="12" spans="1:14" s="56" customFormat="1" ht="15" customHeight="1">
      <c r="A12" s="65" t="s">
        <v>10</v>
      </c>
      <c r="B12" s="66" t="s">
        <v>172</v>
      </c>
      <c r="C12" s="67">
        <v>34</v>
      </c>
      <c r="D12" s="67">
        <v>25</v>
      </c>
      <c r="E12" s="67">
        <v>3845</v>
      </c>
      <c r="F12" s="67">
        <v>3017</v>
      </c>
      <c r="G12" s="67">
        <v>582</v>
      </c>
      <c r="H12" s="67">
        <v>390</v>
      </c>
      <c r="I12" s="67">
        <v>1186</v>
      </c>
      <c r="J12" s="67">
        <v>949</v>
      </c>
      <c r="K12" s="67">
        <v>46380</v>
      </c>
      <c r="L12" s="67">
        <v>35640</v>
      </c>
      <c r="M12" s="67">
        <v>15359</v>
      </c>
      <c r="N12" s="67">
        <v>11179</v>
      </c>
    </row>
    <row r="13" spans="1:14" s="56" customFormat="1" ht="15" customHeight="1">
      <c r="A13" s="65" t="s">
        <v>12</v>
      </c>
      <c r="B13" s="66" t="s">
        <v>174</v>
      </c>
      <c r="C13" s="67">
        <v>6</v>
      </c>
      <c r="D13" s="67">
        <v>4</v>
      </c>
      <c r="E13" s="67">
        <v>502</v>
      </c>
      <c r="F13" s="67">
        <v>345</v>
      </c>
      <c r="G13" s="67">
        <v>148</v>
      </c>
      <c r="H13" s="67">
        <v>70</v>
      </c>
      <c r="I13" s="67">
        <v>212</v>
      </c>
      <c r="J13" s="67">
        <v>179</v>
      </c>
      <c r="K13" s="67">
        <v>8338</v>
      </c>
      <c r="L13" s="67">
        <v>6992</v>
      </c>
      <c r="M13" s="67">
        <v>2644</v>
      </c>
      <c r="N13" s="67">
        <v>2224</v>
      </c>
    </row>
    <row r="14" spans="1:14" s="56" customFormat="1" ht="15" customHeight="1">
      <c r="A14" s="65" t="s">
        <v>13</v>
      </c>
      <c r="B14" s="66" t="s">
        <v>176</v>
      </c>
      <c r="C14" s="67">
        <v>26</v>
      </c>
      <c r="D14" s="67">
        <v>13</v>
      </c>
      <c r="E14" s="67">
        <v>3189</v>
      </c>
      <c r="F14" s="67">
        <v>1539</v>
      </c>
      <c r="G14" s="67">
        <v>537</v>
      </c>
      <c r="H14" s="67">
        <v>222</v>
      </c>
      <c r="I14" s="67">
        <v>847</v>
      </c>
      <c r="J14" s="67">
        <v>591</v>
      </c>
      <c r="K14" s="67">
        <v>37148</v>
      </c>
      <c r="L14" s="67">
        <v>25371</v>
      </c>
      <c r="M14" s="67">
        <v>11801</v>
      </c>
      <c r="N14" s="67">
        <v>7577</v>
      </c>
    </row>
    <row r="15" spans="1:14" s="56" customFormat="1" ht="15" customHeight="1">
      <c r="A15" s="65" t="s">
        <v>14</v>
      </c>
      <c r="B15" s="66" t="s">
        <v>178</v>
      </c>
      <c r="C15" s="67">
        <v>8</v>
      </c>
      <c r="D15" s="67">
        <v>4</v>
      </c>
      <c r="E15" s="67">
        <v>838</v>
      </c>
      <c r="F15" s="67">
        <v>477</v>
      </c>
      <c r="G15" s="67">
        <v>163</v>
      </c>
      <c r="H15" s="67">
        <v>81</v>
      </c>
      <c r="I15" s="67">
        <v>197</v>
      </c>
      <c r="J15" s="67">
        <v>115</v>
      </c>
      <c r="K15" s="67">
        <v>8187</v>
      </c>
      <c r="L15" s="67">
        <v>4403</v>
      </c>
      <c r="M15" s="67">
        <v>2355</v>
      </c>
      <c r="N15" s="67">
        <v>1406</v>
      </c>
    </row>
    <row r="16" spans="1:14" s="56" customFormat="1" ht="15" customHeight="1">
      <c r="A16" s="65" t="s">
        <v>15</v>
      </c>
      <c r="B16" s="66" t="s">
        <v>180</v>
      </c>
      <c r="C16" s="67">
        <v>10</v>
      </c>
      <c r="D16" s="67">
        <v>6</v>
      </c>
      <c r="E16" s="67">
        <v>926</v>
      </c>
      <c r="F16" s="67">
        <v>631</v>
      </c>
      <c r="G16" s="67">
        <v>186</v>
      </c>
      <c r="H16" s="67">
        <v>114</v>
      </c>
      <c r="I16" s="67">
        <v>226</v>
      </c>
      <c r="J16" s="67">
        <v>164</v>
      </c>
      <c r="K16" s="67">
        <v>8976</v>
      </c>
      <c r="L16" s="67">
        <v>6311</v>
      </c>
      <c r="M16" s="67">
        <v>3027</v>
      </c>
      <c r="N16" s="67">
        <v>1997</v>
      </c>
    </row>
    <row r="17" spans="1:14" s="56" customFormat="1" ht="15" customHeight="1">
      <c r="A17" s="65" t="s">
        <v>17</v>
      </c>
      <c r="B17" s="66" t="s">
        <v>182</v>
      </c>
      <c r="C17" s="67">
        <v>12</v>
      </c>
      <c r="D17" s="67">
        <v>9</v>
      </c>
      <c r="E17" s="67">
        <v>1337</v>
      </c>
      <c r="F17" s="67">
        <v>1012</v>
      </c>
      <c r="G17" s="67">
        <v>221</v>
      </c>
      <c r="H17" s="67">
        <v>165</v>
      </c>
      <c r="I17" s="67">
        <v>421</v>
      </c>
      <c r="J17" s="67">
        <v>341</v>
      </c>
      <c r="K17" s="67">
        <v>16881</v>
      </c>
      <c r="L17" s="67">
        <v>13175</v>
      </c>
      <c r="M17" s="67">
        <v>5167</v>
      </c>
      <c r="N17" s="67">
        <v>4026</v>
      </c>
    </row>
    <row r="18" spans="1:14" s="56" customFormat="1" ht="15" customHeight="1">
      <c r="A18" s="65" t="s">
        <v>18</v>
      </c>
      <c r="B18" s="66" t="s">
        <v>184</v>
      </c>
      <c r="C18" s="67">
        <v>9</v>
      </c>
      <c r="D18" s="67">
        <v>5</v>
      </c>
      <c r="E18" s="67">
        <v>718</v>
      </c>
      <c r="F18" s="67">
        <v>571</v>
      </c>
      <c r="G18" s="67">
        <v>145</v>
      </c>
      <c r="H18" s="67">
        <v>103</v>
      </c>
      <c r="I18" s="67">
        <v>193</v>
      </c>
      <c r="J18" s="67">
        <v>155</v>
      </c>
      <c r="K18" s="67">
        <v>6637</v>
      </c>
      <c r="L18" s="67">
        <v>5613</v>
      </c>
      <c r="M18" s="67">
        <v>2465</v>
      </c>
      <c r="N18" s="67">
        <v>2070</v>
      </c>
    </row>
    <row r="19" spans="1:14" s="56" customFormat="1" ht="15" customHeight="1">
      <c r="A19" s="65" t="s">
        <v>19</v>
      </c>
      <c r="B19" s="66" t="s">
        <v>186</v>
      </c>
      <c r="C19" s="67">
        <v>13</v>
      </c>
      <c r="D19" s="67">
        <v>5</v>
      </c>
      <c r="E19" s="67">
        <v>988</v>
      </c>
      <c r="F19" s="67">
        <v>552</v>
      </c>
      <c r="G19" s="67">
        <v>207</v>
      </c>
      <c r="H19" s="67">
        <v>91</v>
      </c>
      <c r="I19" s="67">
        <v>275</v>
      </c>
      <c r="J19" s="67">
        <v>171</v>
      </c>
      <c r="K19" s="67">
        <v>10553</v>
      </c>
      <c r="L19" s="67">
        <v>6303</v>
      </c>
      <c r="M19" s="67">
        <v>3224</v>
      </c>
      <c r="N19" s="67">
        <v>2052</v>
      </c>
    </row>
    <row r="20" spans="1:14" s="56" customFormat="1" ht="15" customHeight="1">
      <c r="A20" s="65" t="s">
        <v>20</v>
      </c>
      <c r="B20" s="66" t="s">
        <v>188</v>
      </c>
      <c r="C20" s="67">
        <v>6</v>
      </c>
      <c r="D20" s="67">
        <v>4</v>
      </c>
      <c r="E20" s="67">
        <v>399</v>
      </c>
      <c r="F20" s="67">
        <v>273</v>
      </c>
      <c r="G20" s="67">
        <v>81</v>
      </c>
      <c r="H20" s="67">
        <v>50</v>
      </c>
      <c r="I20" s="67">
        <v>93</v>
      </c>
      <c r="J20" s="67">
        <v>51</v>
      </c>
      <c r="K20" s="67">
        <v>3297</v>
      </c>
      <c r="L20" s="67">
        <v>1672</v>
      </c>
      <c r="M20" s="67">
        <v>1063</v>
      </c>
      <c r="N20" s="67">
        <v>527</v>
      </c>
    </row>
    <row r="21" spans="1:14" s="56" customFormat="1" ht="15" customHeight="1">
      <c r="A21" s="65" t="s">
        <v>23</v>
      </c>
      <c r="B21" s="66" t="s">
        <v>190</v>
      </c>
      <c r="C21" s="67">
        <v>12</v>
      </c>
      <c r="D21" s="67">
        <v>8</v>
      </c>
      <c r="E21" s="67">
        <v>1082</v>
      </c>
      <c r="F21" s="67">
        <v>853</v>
      </c>
      <c r="G21" s="67">
        <v>164</v>
      </c>
      <c r="H21" s="67">
        <v>119</v>
      </c>
      <c r="I21" s="67">
        <v>323</v>
      </c>
      <c r="J21" s="67">
        <v>274</v>
      </c>
      <c r="K21" s="67">
        <v>11614</v>
      </c>
      <c r="L21" s="67">
        <v>9779</v>
      </c>
      <c r="M21" s="67">
        <v>3517</v>
      </c>
      <c r="N21" s="67">
        <v>3008</v>
      </c>
    </row>
    <row r="22" spans="1:14" s="56" customFormat="1" ht="15" customHeight="1">
      <c r="A22" s="65" t="s">
        <v>128</v>
      </c>
      <c r="B22" s="66" t="s">
        <v>192</v>
      </c>
      <c r="C22" s="67">
        <v>5</v>
      </c>
      <c r="D22" s="67">
        <v>4</v>
      </c>
      <c r="E22" s="67">
        <v>238</v>
      </c>
      <c r="F22" s="67">
        <v>225</v>
      </c>
      <c r="G22" s="67">
        <v>66</v>
      </c>
      <c r="H22" s="67">
        <v>64</v>
      </c>
      <c r="I22" s="67">
        <v>146</v>
      </c>
      <c r="J22" s="67">
        <v>131</v>
      </c>
      <c r="K22" s="67">
        <v>4748</v>
      </c>
      <c r="L22" s="67">
        <v>4168</v>
      </c>
      <c r="M22" s="67">
        <v>1530</v>
      </c>
      <c r="N22" s="67">
        <v>1381</v>
      </c>
    </row>
    <row r="23" spans="1:14" s="56" customFormat="1" ht="15" customHeight="1">
      <c r="A23" s="65" t="s">
        <v>25</v>
      </c>
      <c r="B23" s="66" t="s">
        <v>194</v>
      </c>
      <c r="C23" s="67">
        <v>8</v>
      </c>
      <c r="D23" s="67">
        <v>5</v>
      </c>
      <c r="E23" s="67">
        <v>560</v>
      </c>
      <c r="F23" s="67">
        <v>291</v>
      </c>
      <c r="G23" s="67">
        <v>140</v>
      </c>
      <c r="H23" s="67">
        <v>67</v>
      </c>
      <c r="I23" s="67">
        <v>212</v>
      </c>
      <c r="J23" s="67">
        <v>114</v>
      </c>
      <c r="K23" s="86">
        <v>7962</v>
      </c>
      <c r="L23" s="86">
        <v>3432</v>
      </c>
      <c r="M23" s="67">
        <v>2589</v>
      </c>
      <c r="N23" s="67">
        <v>1142</v>
      </c>
    </row>
    <row r="24" spans="1:14" s="56" customFormat="1" ht="15" customHeight="1">
      <c r="A24" s="65" t="s">
        <v>26</v>
      </c>
      <c r="B24" s="66" t="s">
        <v>196</v>
      </c>
      <c r="C24" s="67">
        <v>1</v>
      </c>
      <c r="D24" s="67">
        <v>1</v>
      </c>
      <c r="E24" s="67">
        <v>105</v>
      </c>
      <c r="F24" s="67">
        <v>105</v>
      </c>
      <c r="G24" s="67">
        <v>20</v>
      </c>
      <c r="H24" s="67">
        <v>20</v>
      </c>
      <c r="I24" s="67">
        <v>36</v>
      </c>
      <c r="J24" s="67">
        <v>36</v>
      </c>
      <c r="K24" s="67">
        <v>1128</v>
      </c>
      <c r="L24" s="67">
        <v>1128</v>
      </c>
      <c r="M24" s="67">
        <v>380</v>
      </c>
      <c r="N24" s="67">
        <v>380</v>
      </c>
    </row>
    <row r="25" spans="1:14" s="56" customFormat="1" ht="15" customHeight="1">
      <c r="A25" s="65" t="s">
        <v>27</v>
      </c>
      <c r="B25" s="66" t="s">
        <v>198</v>
      </c>
      <c r="C25" s="67">
        <v>8</v>
      </c>
      <c r="D25" s="67">
        <v>6</v>
      </c>
      <c r="E25" s="67">
        <v>824</v>
      </c>
      <c r="F25" s="67">
        <v>570</v>
      </c>
      <c r="G25" s="67">
        <v>150</v>
      </c>
      <c r="H25" s="67">
        <v>94</v>
      </c>
      <c r="I25" s="67">
        <v>186</v>
      </c>
      <c r="J25" s="67">
        <v>165</v>
      </c>
      <c r="K25" s="67">
        <v>6807</v>
      </c>
      <c r="L25" s="67">
        <v>5938</v>
      </c>
      <c r="M25" s="67">
        <v>2142</v>
      </c>
      <c r="N25" s="67">
        <v>1871</v>
      </c>
    </row>
    <row r="26" spans="1:14" s="56" customFormat="1" ht="15" customHeight="1">
      <c r="A26" s="65" t="s">
        <v>28</v>
      </c>
      <c r="B26" s="66" t="s">
        <v>200</v>
      </c>
      <c r="C26" s="67">
        <v>10</v>
      </c>
      <c r="D26" s="67">
        <v>6</v>
      </c>
      <c r="E26" s="67">
        <v>1204</v>
      </c>
      <c r="F26" s="67">
        <v>724</v>
      </c>
      <c r="G26" s="67">
        <v>217</v>
      </c>
      <c r="H26" s="67">
        <v>121</v>
      </c>
      <c r="I26" s="67">
        <v>313</v>
      </c>
      <c r="J26" s="67">
        <v>218</v>
      </c>
      <c r="K26" s="67">
        <v>12665</v>
      </c>
      <c r="L26" s="67">
        <v>8309</v>
      </c>
      <c r="M26" s="67">
        <v>4180</v>
      </c>
      <c r="N26" s="67">
        <v>2696</v>
      </c>
    </row>
    <row r="27" spans="1:14" s="56" customFormat="1" ht="15" customHeight="1">
      <c r="A27" s="65" t="s">
        <v>30</v>
      </c>
      <c r="B27" s="66" t="s">
        <v>202</v>
      </c>
      <c r="C27" s="67">
        <v>8</v>
      </c>
      <c r="D27" s="67">
        <v>2</v>
      </c>
      <c r="E27" s="67">
        <v>600</v>
      </c>
      <c r="F27" s="67">
        <v>260</v>
      </c>
      <c r="G27" s="67">
        <v>136</v>
      </c>
      <c r="H27" s="67">
        <v>51</v>
      </c>
      <c r="I27" s="67">
        <v>227</v>
      </c>
      <c r="J27" s="67">
        <v>150</v>
      </c>
      <c r="K27" s="67">
        <v>9190</v>
      </c>
      <c r="L27" s="67">
        <v>5778</v>
      </c>
      <c r="M27" s="67">
        <v>2906</v>
      </c>
      <c r="N27" s="67">
        <v>1958</v>
      </c>
    </row>
    <row r="28" spans="1:14" s="56" customFormat="1" ht="15" customHeight="1">
      <c r="A28" s="63" t="s">
        <v>32</v>
      </c>
      <c r="B28" s="68" t="s">
        <v>204</v>
      </c>
      <c r="C28" s="62">
        <v>2</v>
      </c>
      <c r="D28" s="62">
        <v>2</v>
      </c>
      <c r="E28" s="62">
        <v>101</v>
      </c>
      <c r="F28" s="62">
        <v>101</v>
      </c>
      <c r="G28" s="62">
        <v>35</v>
      </c>
      <c r="H28" s="62">
        <v>35</v>
      </c>
      <c r="I28" s="62">
        <v>42</v>
      </c>
      <c r="J28" s="62">
        <v>42</v>
      </c>
      <c r="K28" s="62">
        <v>1387</v>
      </c>
      <c r="L28" s="62">
        <v>1387</v>
      </c>
      <c r="M28" s="62">
        <v>423</v>
      </c>
      <c r="N28" s="62">
        <v>423</v>
      </c>
    </row>
    <row r="29" spans="1:14" s="56" customFormat="1" ht="15" customHeight="1">
      <c r="A29" s="65" t="s">
        <v>33</v>
      </c>
      <c r="B29" s="66" t="s">
        <v>206</v>
      </c>
      <c r="C29" s="67">
        <v>1</v>
      </c>
      <c r="D29" s="67">
        <v>1</v>
      </c>
      <c r="E29" s="67">
        <v>69</v>
      </c>
      <c r="F29" s="67">
        <v>69</v>
      </c>
      <c r="G29" s="67">
        <v>20</v>
      </c>
      <c r="H29" s="67">
        <v>20</v>
      </c>
      <c r="I29" s="67">
        <v>30</v>
      </c>
      <c r="J29" s="67">
        <v>30</v>
      </c>
      <c r="K29" s="67">
        <v>1023</v>
      </c>
      <c r="L29" s="67">
        <v>1023</v>
      </c>
      <c r="M29" s="67">
        <v>320</v>
      </c>
      <c r="N29" s="67">
        <v>320</v>
      </c>
    </row>
    <row r="30" spans="1:14" s="56" customFormat="1" ht="15" customHeight="1">
      <c r="A30" s="69" t="s">
        <v>34</v>
      </c>
      <c r="B30" s="70" t="s">
        <v>208</v>
      </c>
      <c r="C30" s="71">
        <v>1</v>
      </c>
      <c r="D30" s="71">
        <v>1</v>
      </c>
      <c r="E30" s="71">
        <v>32</v>
      </c>
      <c r="F30" s="71">
        <v>32</v>
      </c>
      <c r="G30" s="71">
        <v>15</v>
      </c>
      <c r="H30" s="71">
        <v>15</v>
      </c>
      <c r="I30" s="71">
        <v>12</v>
      </c>
      <c r="J30" s="71">
        <v>12</v>
      </c>
      <c r="K30" s="71">
        <v>364</v>
      </c>
      <c r="L30" s="71">
        <v>364</v>
      </c>
      <c r="M30" s="71">
        <v>103</v>
      </c>
      <c r="N30" s="71">
        <v>103</v>
      </c>
    </row>
    <row r="31" spans="1:4" s="56" customFormat="1" ht="15" customHeight="1">
      <c r="A31" s="55"/>
      <c r="D31" s="72"/>
    </row>
    <row r="32" spans="1:5" s="56" customFormat="1" ht="15" customHeight="1">
      <c r="A32" s="55"/>
      <c r="D32" s="72"/>
      <c r="E32" s="72"/>
    </row>
    <row r="33" spans="4:5" s="56" customFormat="1" ht="15" customHeight="1">
      <c r="D33" s="72"/>
      <c r="E33" s="72"/>
    </row>
    <row r="34" s="56" customFormat="1" ht="13.5"/>
    <row r="35" s="56" customFormat="1" ht="13.5"/>
    <row r="36" s="56" customFormat="1" ht="13.5"/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</sheetData>
  <sheetProtection/>
  <mergeCells count="11">
    <mergeCell ref="C4:D4"/>
    <mergeCell ref="E4:F4"/>
    <mergeCell ref="G4:H4"/>
    <mergeCell ref="A1:N1"/>
    <mergeCell ref="A2:N2"/>
    <mergeCell ref="A3:G3"/>
    <mergeCell ref="H3:N3"/>
    <mergeCell ref="I4:J4"/>
    <mergeCell ref="K4:L4"/>
    <mergeCell ref="M4:N4"/>
    <mergeCell ref="A4:B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4" sqref="N14"/>
    </sheetView>
  </sheetViews>
  <sheetFormatPr defaultColWidth="9.00390625" defaultRowHeight="16.5"/>
  <cols>
    <col min="1" max="1" width="23.50390625" style="1" customWidth="1"/>
    <col min="2" max="2" width="12.50390625" style="1" customWidth="1"/>
    <col min="3" max="3" width="11.25390625" style="1" customWidth="1"/>
    <col min="4" max="4" width="12.25390625" style="1" customWidth="1"/>
    <col min="5" max="5" width="13.75390625" style="1" customWidth="1"/>
    <col min="6" max="6" width="11.00390625" style="1" customWidth="1"/>
    <col min="7" max="16384" width="9.00390625" style="1" customWidth="1"/>
  </cols>
  <sheetData>
    <row r="1" spans="1:6" ht="19.5" customHeight="1">
      <c r="A1" s="88" t="s">
        <v>164</v>
      </c>
      <c r="B1" s="88"/>
      <c r="C1" s="88"/>
      <c r="D1" s="88"/>
      <c r="E1" s="88"/>
      <c r="F1" s="88"/>
    </row>
    <row r="2" spans="1:6" ht="15.75" customHeight="1">
      <c r="A2" s="88" t="s">
        <v>80</v>
      </c>
      <c r="B2" s="88"/>
      <c r="C2" s="88"/>
      <c r="D2" s="88"/>
      <c r="E2" s="88"/>
      <c r="F2" s="88"/>
    </row>
    <row r="3" spans="1:6" ht="19.5" customHeight="1">
      <c r="A3" s="87">
        <v>102</v>
      </c>
      <c r="B3" s="87"/>
      <c r="C3" s="87"/>
      <c r="D3" s="89" t="str">
        <f>"SY"&amp;A3+1911&amp;"-"&amp;A3+1912</f>
        <v>SY2013-2014</v>
      </c>
      <c r="E3" s="89"/>
      <c r="F3" s="89"/>
    </row>
    <row r="4" spans="1:6" s="37" customFormat="1" ht="32.25" customHeight="1">
      <c r="A4" s="34"/>
      <c r="B4" s="35" t="s">
        <v>35</v>
      </c>
      <c r="C4" s="36" t="s">
        <v>36</v>
      </c>
      <c r="D4" s="36" t="s">
        <v>37</v>
      </c>
      <c r="E4" s="36" t="s">
        <v>38</v>
      </c>
      <c r="F4" s="36" t="s">
        <v>39</v>
      </c>
    </row>
    <row r="5" spans="1:6" s="37" customFormat="1" ht="15" customHeight="1">
      <c r="A5" s="38" t="s">
        <v>40</v>
      </c>
      <c r="B5" s="39">
        <v>344</v>
      </c>
      <c r="C5" s="40">
        <v>80</v>
      </c>
      <c r="D5" s="40">
        <v>81</v>
      </c>
      <c r="E5" s="40">
        <v>37</v>
      </c>
      <c r="F5" s="40">
        <v>146</v>
      </c>
    </row>
    <row r="6" spans="1:6" s="37" customFormat="1" ht="15" customHeight="1">
      <c r="A6" s="41"/>
      <c r="B6" s="42"/>
      <c r="C6" s="43"/>
      <c r="D6" s="43"/>
      <c r="E6" s="43"/>
      <c r="F6" s="43"/>
    </row>
    <row r="7" spans="1:6" s="37" customFormat="1" ht="15" customHeight="1">
      <c r="A7" s="41" t="s">
        <v>41</v>
      </c>
      <c r="B7" s="42">
        <v>37842</v>
      </c>
      <c r="C7" s="43">
        <v>8625</v>
      </c>
      <c r="D7" s="43">
        <v>11625</v>
      </c>
      <c r="E7" s="43">
        <v>3667</v>
      </c>
      <c r="F7" s="43">
        <v>13925</v>
      </c>
    </row>
    <row r="8" spans="1:6" s="37" customFormat="1" ht="15" customHeight="1">
      <c r="A8" s="44" t="s">
        <v>42</v>
      </c>
      <c r="B8" s="45">
        <v>14813</v>
      </c>
      <c r="C8" s="46">
        <v>3615</v>
      </c>
      <c r="D8" s="46">
        <v>3946</v>
      </c>
      <c r="E8" s="46">
        <v>1303</v>
      </c>
      <c r="F8" s="46">
        <v>5949</v>
      </c>
    </row>
    <row r="9" spans="1:6" s="37" customFormat="1" ht="15" customHeight="1">
      <c r="A9" s="44" t="s">
        <v>43</v>
      </c>
      <c r="B9" s="45">
        <v>23029</v>
      </c>
      <c r="C9" s="46">
        <v>5010</v>
      </c>
      <c r="D9" s="46">
        <v>7679</v>
      </c>
      <c r="E9" s="46">
        <v>2364</v>
      </c>
      <c r="F9" s="46">
        <v>7976</v>
      </c>
    </row>
    <row r="10" spans="1:6" s="37" customFormat="1" ht="15" customHeight="1">
      <c r="A10" s="44"/>
      <c r="B10" s="45"/>
      <c r="C10" s="46"/>
      <c r="D10" s="46"/>
      <c r="E10" s="46"/>
      <c r="F10" s="46"/>
    </row>
    <row r="11" spans="1:6" s="37" customFormat="1" ht="15" customHeight="1">
      <c r="A11" s="47" t="s">
        <v>131</v>
      </c>
      <c r="B11" s="42">
        <v>6760</v>
      </c>
      <c r="C11" s="43">
        <v>1740</v>
      </c>
      <c r="D11" s="43">
        <v>1535</v>
      </c>
      <c r="E11" s="43">
        <v>453</v>
      </c>
      <c r="F11" s="43">
        <v>3032</v>
      </c>
    </row>
    <row r="12" spans="1:6" s="37" customFormat="1" ht="15" customHeight="1">
      <c r="A12" s="44" t="s">
        <v>45</v>
      </c>
      <c r="B12" s="45">
        <v>1801</v>
      </c>
      <c r="C12" s="46">
        <v>443</v>
      </c>
      <c r="D12" s="46">
        <v>328</v>
      </c>
      <c r="E12" s="46">
        <v>108</v>
      </c>
      <c r="F12" s="46">
        <v>922</v>
      </c>
    </row>
    <row r="13" spans="1:6" s="37" customFormat="1" ht="15" customHeight="1">
      <c r="A13" s="44" t="s">
        <v>46</v>
      </c>
      <c r="B13" s="45">
        <v>4959</v>
      </c>
      <c r="C13" s="46">
        <v>1297</v>
      </c>
      <c r="D13" s="46">
        <v>1207</v>
      </c>
      <c r="E13" s="46">
        <v>345</v>
      </c>
      <c r="F13" s="46">
        <v>2110</v>
      </c>
    </row>
    <row r="14" spans="1:6" s="37" customFormat="1" ht="15" customHeight="1">
      <c r="A14" s="44"/>
      <c r="B14" s="45"/>
      <c r="C14" s="46"/>
      <c r="D14" s="46"/>
      <c r="E14" s="46"/>
      <c r="F14" s="46"/>
    </row>
    <row r="15" spans="1:6" s="37" customFormat="1" ht="15" customHeight="1">
      <c r="A15" s="41" t="s">
        <v>47</v>
      </c>
      <c r="B15" s="42">
        <v>9973</v>
      </c>
      <c r="C15" s="43">
        <v>3607</v>
      </c>
      <c r="D15" s="43">
        <v>3103</v>
      </c>
      <c r="E15" s="43">
        <v>616</v>
      </c>
      <c r="F15" s="43">
        <v>2647</v>
      </c>
    </row>
    <row r="16" spans="1:6" s="37" customFormat="1" ht="15" customHeight="1">
      <c r="A16" s="44" t="s">
        <v>48</v>
      </c>
      <c r="B16" s="45">
        <v>3248</v>
      </c>
      <c r="C16" s="46">
        <v>1181</v>
      </c>
      <c r="D16" s="46">
        <v>1042</v>
      </c>
      <c r="E16" s="46">
        <v>219</v>
      </c>
      <c r="F16" s="46">
        <v>806</v>
      </c>
    </row>
    <row r="17" spans="1:6" s="37" customFormat="1" ht="15" customHeight="1">
      <c r="A17" s="44" t="s">
        <v>49</v>
      </c>
      <c r="B17" s="45">
        <v>3352</v>
      </c>
      <c r="C17" s="46">
        <v>1208</v>
      </c>
      <c r="D17" s="46">
        <v>1028</v>
      </c>
      <c r="E17" s="46">
        <v>205</v>
      </c>
      <c r="F17" s="46">
        <v>911</v>
      </c>
    </row>
    <row r="18" spans="1:6" s="37" customFormat="1" ht="15" customHeight="1">
      <c r="A18" s="44" t="s">
        <v>50</v>
      </c>
      <c r="B18" s="45">
        <v>3373</v>
      </c>
      <c r="C18" s="46">
        <v>1218</v>
      </c>
      <c r="D18" s="46">
        <v>1033</v>
      </c>
      <c r="E18" s="46">
        <v>192</v>
      </c>
      <c r="F18" s="46">
        <v>930</v>
      </c>
    </row>
    <row r="19" spans="1:6" s="37" customFormat="1" ht="15" customHeight="1">
      <c r="A19" s="44"/>
      <c r="B19" s="45"/>
      <c r="C19" s="46"/>
      <c r="D19" s="46"/>
      <c r="E19" s="46"/>
      <c r="F19" s="46"/>
    </row>
    <row r="20" spans="1:6" s="37" customFormat="1" ht="15" customHeight="1">
      <c r="A20" s="41" t="s">
        <v>51</v>
      </c>
      <c r="B20" s="42">
        <v>393321</v>
      </c>
      <c r="C20" s="43">
        <v>138178</v>
      </c>
      <c r="D20" s="43">
        <v>119663</v>
      </c>
      <c r="E20" s="43">
        <v>21673</v>
      </c>
      <c r="F20" s="43">
        <v>113807</v>
      </c>
    </row>
    <row r="21" spans="1:6" s="37" customFormat="1" ht="15" customHeight="1">
      <c r="A21" s="44" t="s">
        <v>45</v>
      </c>
      <c r="B21" s="45">
        <v>197332</v>
      </c>
      <c r="C21" s="46">
        <v>69715</v>
      </c>
      <c r="D21" s="46">
        <v>59861</v>
      </c>
      <c r="E21" s="46">
        <v>10773</v>
      </c>
      <c r="F21" s="46">
        <v>56983</v>
      </c>
    </row>
    <row r="22" spans="1:6" s="37" customFormat="1" ht="15" customHeight="1">
      <c r="A22" s="44" t="s">
        <v>46</v>
      </c>
      <c r="B22" s="45">
        <v>195989</v>
      </c>
      <c r="C22" s="46">
        <v>68463</v>
      </c>
      <c r="D22" s="46">
        <v>59802</v>
      </c>
      <c r="E22" s="46">
        <v>10900</v>
      </c>
      <c r="F22" s="46">
        <v>56824</v>
      </c>
    </row>
    <row r="23" spans="1:6" s="37" customFormat="1" ht="15" customHeight="1">
      <c r="A23" s="44"/>
      <c r="B23" s="45"/>
      <c r="C23" s="46"/>
      <c r="D23" s="46"/>
      <c r="E23" s="46"/>
      <c r="F23" s="46"/>
    </row>
    <row r="24" spans="1:6" s="37" customFormat="1" ht="15" customHeight="1">
      <c r="A24" s="48" t="s">
        <v>52</v>
      </c>
      <c r="B24" s="49">
        <v>127346</v>
      </c>
      <c r="C24" s="50">
        <v>45418</v>
      </c>
      <c r="D24" s="50">
        <v>40036</v>
      </c>
      <c r="E24" s="50">
        <v>7577</v>
      </c>
      <c r="F24" s="50">
        <v>34315</v>
      </c>
    </row>
    <row r="25" spans="1:6" s="37" customFormat="1" ht="15" customHeight="1">
      <c r="A25" s="44" t="s">
        <v>45</v>
      </c>
      <c r="B25" s="45">
        <v>63998</v>
      </c>
      <c r="C25" s="46">
        <v>22662</v>
      </c>
      <c r="D25" s="46">
        <v>19851</v>
      </c>
      <c r="E25" s="46">
        <v>3717</v>
      </c>
      <c r="F25" s="46">
        <v>17768</v>
      </c>
    </row>
    <row r="26" spans="1:6" s="37" customFormat="1" ht="15" customHeight="1">
      <c r="A26" s="44" t="s">
        <v>46</v>
      </c>
      <c r="B26" s="45">
        <v>63348</v>
      </c>
      <c r="C26" s="46">
        <v>22756</v>
      </c>
      <c r="D26" s="46">
        <v>20185</v>
      </c>
      <c r="E26" s="46">
        <v>3860</v>
      </c>
      <c r="F26" s="46">
        <v>16547</v>
      </c>
    </row>
    <row r="27" spans="1:6" s="37" customFormat="1" ht="15" customHeight="1">
      <c r="A27" s="48" t="s">
        <v>155</v>
      </c>
      <c r="B27" s="49">
        <v>133653</v>
      </c>
      <c r="C27" s="50">
        <v>46681</v>
      </c>
      <c r="D27" s="50">
        <v>40105</v>
      </c>
      <c r="E27" s="50">
        <v>7401</v>
      </c>
      <c r="F27" s="50">
        <v>39466</v>
      </c>
    </row>
    <row r="28" spans="1:6" s="37" customFormat="1" ht="15" customHeight="1">
      <c r="A28" s="44" t="s">
        <v>45</v>
      </c>
      <c r="B28" s="45">
        <v>67457</v>
      </c>
      <c r="C28" s="46">
        <v>23846</v>
      </c>
      <c r="D28" s="46">
        <v>20221</v>
      </c>
      <c r="E28" s="46">
        <v>3738</v>
      </c>
      <c r="F28" s="46">
        <v>19652</v>
      </c>
    </row>
    <row r="29" spans="1:6" s="37" customFormat="1" ht="15" customHeight="1">
      <c r="A29" s="44" t="s">
        <v>46</v>
      </c>
      <c r="B29" s="45">
        <v>66196</v>
      </c>
      <c r="C29" s="46">
        <v>22835</v>
      </c>
      <c r="D29" s="46">
        <v>19884</v>
      </c>
      <c r="E29" s="46">
        <v>3663</v>
      </c>
      <c r="F29" s="46">
        <v>19814</v>
      </c>
    </row>
    <row r="30" spans="1:6" s="37" customFormat="1" ht="15" customHeight="1">
      <c r="A30" s="48" t="s">
        <v>156</v>
      </c>
      <c r="B30" s="49">
        <v>132170</v>
      </c>
      <c r="C30" s="50">
        <v>46024</v>
      </c>
      <c r="D30" s="50">
        <v>39477</v>
      </c>
      <c r="E30" s="50">
        <v>6695</v>
      </c>
      <c r="F30" s="50">
        <v>39974</v>
      </c>
    </row>
    <row r="31" spans="1:6" s="37" customFormat="1" ht="15" customHeight="1">
      <c r="A31" s="44" t="s">
        <v>45</v>
      </c>
      <c r="B31" s="45">
        <v>65757</v>
      </c>
      <c r="C31" s="46">
        <v>23164</v>
      </c>
      <c r="D31" s="46">
        <v>19753</v>
      </c>
      <c r="E31" s="46">
        <v>3318</v>
      </c>
      <c r="F31" s="46">
        <v>19522</v>
      </c>
    </row>
    <row r="32" spans="1:6" s="37" customFormat="1" ht="15" customHeight="1">
      <c r="A32" s="44" t="s">
        <v>46</v>
      </c>
      <c r="B32" s="45">
        <v>66413</v>
      </c>
      <c r="C32" s="46">
        <v>22860</v>
      </c>
      <c r="D32" s="46">
        <v>19724</v>
      </c>
      <c r="E32" s="46">
        <v>3377</v>
      </c>
      <c r="F32" s="46">
        <v>20452</v>
      </c>
    </row>
    <row r="33" spans="1:6" s="37" customFormat="1" ht="15" customHeight="1">
      <c r="A33" s="48" t="s">
        <v>82</v>
      </c>
      <c r="B33" s="49">
        <v>152</v>
      </c>
      <c r="C33" s="50">
        <v>55</v>
      </c>
      <c r="D33" s="50">
        <v>45</v>
      </c>
      <c r="E33" s="50">
        <v>0</v>
      </c>
      <c r="F33" s="50">
        <v>52</v>
      </c>
    </row>
    <row r="34" spans="1:6" s="37" customFormat="1" ht="15" customHeight="1">
      <c r="A34" s="44" t="s">
        <v>45</v>
      </c>
      <c r="B34" s="45">
        <v>120</v>
      </c>
      <c r="C34" s="46">
        <v>43</v>
      </c>
      <c r="D34" s="46">
        <v>36</v>
      </c>
      <c r="E34" s="46">
        <v>0</v>
      </c>
      <c r="F34" s="46">
        <v>41</v>
      </c>
    </row>
    <row r="35" spans="1:6" s="37" customFormat="1" ht="15" customHeight="1">
      <c r="A35" s="44" t="s">
        <v>46</v>
      </c>
      <c r="B35" s="45">
        <v>32</v>
      </c>
      <c r="C35" s="46">
        <v>12</v>
      </c>
      <c r="D35" s="46">
        <v>9</v>
      </c>
      <c r="E35" s="46">
        <v>0</v>
      </c>
      <c r="F35" s="46">
        <v>11</v>
      </c>
    </row>
    <row r="36" spans="1:6" s="37" customFormat="1" ht="15" customHeight="1">
      <c r="A36" s="44"/>
      <c r="B36" s="45"/>
      <c r="C36" s="46"/>
      <c r="D36" s="46"/>
      <c r="E36" s="46"/>
      <c r="F36" s="46"/>
    </row>
    <row r="37" spans="1:6" s="37" customFormat="1" ht="30" customHeight="1">
      <c r="A37" s="51" t="s">
        <v>53</v>
      </c>
      <c r="B37" s="42">
        <v>128840</v>
      </c>
      <c r="C37" s="43">
        <v>44899</v>
      </c>
      <c r="D37" s="43">
        <v>37248</v>
      </c>
      <c r="E37" s="43">
        <v>6288</v>
      </c>
      <c r="F37" s="43">
        <v>40405</v>
      </c>
    </row>
    <row r="38" spans="1:6" s="37" customFormat="1" ht="15" customHeight="1">
      <c r="A38" s="44" t="s">
        <v>45</v>
      </c>
      <c r="B38" s="45">
        <v>63357</v>
      </c>
      <c r="C38" s="46">
        <v>22515</v>
      </c>
      <c r="D38" s="46">
        <v>18591</v>
      </c>
      <c r="E38" s="46">
        <v>2935</v>
      </c>
      <c r="F38" s="46">
        <v>19316</v>
      </c>
    </row>
    <row r="39" spans="1:6" s="37" customFormat="1" ht="15" customHeight="1">
      <c r="A39" s="52" t="s">
        <v>46</v>
      </c>
      <c r="B39" s="53">
        <v>65483</v>
      </c>
      <c r="C39" s="54">
        <v>22384</v>
      </c>
      <c r="D39" s="54">
        <v>18657</v>
      </c>
      <c r="E39" s="54">
        <v>3353</v>
      </c>
      <c r="F39" s="54">
        <v>21089</v>
      </c>
    </row>
    <row r="40" s="37" customFormat="1" ht="15">
      <c r="A40" s="55" t="s">
        <v>132</v>
      </c>
    </row>
    <row r="41" s="37" customFormat="1" ht="15">
      <c r="A41" s="55"/>
    </row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</sheetData>
  <sheetProtection/>
  <mergeCells count="4">
    <mergeCell ref="A1:F1"/>
    <mergeCell ref="A2:F2"/>
    <mergeCell ref="A3:C3"/>
    <mergeCell ref="D3:F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6.5"/>
  <cols>
    <col min="1" max="1" width="8.625" style="2" customWidth="1"/>
    <col min="2" max="2" width="19.25390625" style="2" customWidth="1"/>
    <col min="3" max="3" width="6.00390625" style="2" customWidth="1"/>
    <col min="4" max="4" width="6.25390625" style="2" customWidth="1"/>
    <col min="5" max="5" width="6.625" style="2" customWidth="1"/>
    <col min="6" max="6" width="6.50390625" style="2" customWidth="1"/>
    <col min="7" max="7" width="6.125" style="2" customWidth="1"/>
    <col min="8" max="8" width="6.25390625" style="2" customWidth="1"/>
    <col min="9" max="10" width="6.375" style="2" customWidth="1"/>
    <col min="11" max="11" width="7.50390625" style="2" customWidth="1"/>
    <col min="12" max="12" width="7.75390625" style="2" customWidth="1"/>
    <col min="13" max="13" width="7.375" style="2" customWidth="1"/>
    <col min="14" max="14" width="7.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customHeight="1">
      <c r="A3" s="87">
        <v>102</v>
      </c>
      <c r="B3" s="87"/>
      <c r="C3" s="87"/>
      <c r="D3" s="87"/>
      <c r="E3" s="87"/>
      <c r="F3" s="87"/>
      <c r="G3" s="87"/>
      <c r="H3" s="89" t="str">
        <f>"SY"&amp;A3+1911&amp;"-"&amp;A3+1912</f>
        <v>SY2013-2014</v>
      </c>
      <c r="I3" s="89"/>
      <c r="J3" s="89"/>
      <c r="K3" s="89"/>
      <c r="L3" s="89"/>
      <c r="M3" s="89"/>
      <c r="N3" s="89"/>
    </row>
    <row r="4" spans="1:14" s="56" customFormat="1" ht="31.5" customHeight="1">
      <c r="A4" s="97"/>
      <c r="B4" s="98"/>
      <c r="C4" s="95" t="s">
        <v>0</v>
      </c>
      <c r="D4" s="96"/>
      <c r="E4" s="95" t="s">
        <v>91</v>
      </c>
      <c r="F4" s="96"/>
      <c r="G4" s="95" t="s">
        <v>92</v>
      </c>
      <c r="H4" s="96"/>
      <c r="I4" s="95" t="s">
        <v>2</v>
      </c>
      <c r="J4" s="96"/>
      <c r="K4" s="95" t="s">
        <v>3</v>
      </c>
      <c r="L4" s="96"/>
      <c r="M4" s="95" t="s">
        <v>133</v>
      </c>
      <c r="N4" s="96"/>
    </row>
    <row r="5" spans="1:14" s="56" customFormat="1" ht="19.5" customHeight="1">
      <c r="A5" s="97"/>
      <c r="B5" s="98"/>
      <c r="C5" s="57" t="s">
        <v>5</v>
      </c>
      <c r="D5" s="58" t="s">
        <v>6</v>
      </c>
      <c r="E5" s="57" t="s">
        <v>5</v>
      </c>
      <c r="F5" s="58" t="s">
        <v>6</v>
      </c>
      <c r="G5" s="57" t="s">
        <v>5</v>
      </c>
      <c r="H5" s="58" t="s">
        <v>6</v>
      </c>
      <c r="I5" s="57" t="s">
        <v>5</v>
      </c>
      <c r="J5" s="58" t="s">
        <v>6</v>
      </c>
      <c r="K5" s="57" t="s">
        <v>5</v>
      </c>
      <c r="L5" s="58" t="s">
        <v>6</v>
      </c>
      <c r="M5" s="57" t="s">
        <v>5</v>
      </c>
      <c r="N5" s="59" t="s">
        <v>6</v>
      </c>
    </row>
    <row r="6" spans="1:14" s="56" customFormat="1" ht="15" customHeight="1">
      <c r="A6" s="60" t="s">
        <v>7</v>
      </c>
      <c r="B6" s="61" t="s">
        <v>232</v>
      </c>
      <c r="C6" s="62">
        <v>344</v>
      </c>
      <c r="D6" s="62">
        <v>198</v>
      </c>
      <c r="E6" s="62">
        <v>37842</v>
      </c>
      <c r="F6" s="62">
        <v>23917</v>
      </c>
      <c r="G6" s="62">
        <v>6760</v>
      </c>
      <c r="H6" s="62">
        <v>3728</v>
      </c>
      <c r="I6" s="62">
        <v>9973</v>
      </c>
      <c r="J6" s="62">
        <v>7326</v>
      </c>
      <c r="K6" s="62">
        <v>393321</v>
      </c>
      <c r="L6" s="62">
        <v>279514</v>
      </c>
      <c r="M6" s="62">
        <v>128840</v>
      </c>
      <c r="N6" s="62">
        <v>88435</v>
      </c>
    </row>
    <row r="7" spans="1:14" s="56" customFormat="1" ht="15" customHeight="1">
      <c r="A7" s="63" t="s">
        <v>8</v>
      </c>
      <c r="B7" s="64" t="s">
        <v>233</v>
      </c>
      <c r="C7" s="62">
        <v>342</v>
      </c>
      <c r="D7" s="62">
        <v>196</v>
      </c>
      <c r="E7" s="62">
        <v>37741</v>
      </c>
      <c r="F7" s="62">
        <v>23816</v>
      </c>
      <c r="G7" s="62">
        <v>6724</v>
      </c>
      <c r="H7" s="62">
        <v>3692</v>
      </c>
      <c r="I7" s="62">
        <v>9931</v>
      </c>
      <c r="J7" s="62">
        <v>7284</v>
      </c>
      <c r="K7" s="62">
        <v>391988</v>
      </c>
      <c r="L7" s="62">
        <v>278181</v>
      </c>
      <c r="M7" s="62">
        <v>128406</v>
      </c>
      <c r="N7" s="62">
        <v>88001</v>
      </c>
    </row>
    <row r="8" spans="1:14" s="56" customFormat="1" ht="15" customHeight="1">
      <c r="A8" s="65" t="s">
        <v>162</v>
      </c>
      <c r="B8" s="66" t="s">
        <v>163</v>
      </c>
      <c r="C8" s="67">
        <v>42</v>
      </c>
      <c r="D8" s="67">
        <v>24</v>
      </c>
      <c r="E8" s="67">
        <v>5325</v>
      </c>
      <c r="F8" s="67">
        <v>3586</v>
      </c>
      <c r="G8" s="67">
        <v>808</v>
      </c>
      <c r="H8" s="67">
        <v>440</v>
      </c>
      <c r="I8" s="67">
        <v>1147</v>
      </c>
      <c r="J8" s="67">
        <v>794</v>
      </c>
      <c r="K8" s="67">
        <v>45373</v>
      </c>
      <c r="L8" s="67">
        <v>30852</v>
      </c>
      <c r="M8" s="67">
        <v>14241</v>
      </c>
      <c r="N8" s="67">
        <v>9267</v>
      </c>
    </row>
    <row r="9" spans="1:14" s="56" customFormat="1" ht="15" customHeight="1">
      <c r="A9" s="65" t="s">
        <v>124</v>
      </c>
      <c r="B9" s="66" t="s">
        <v>166</v>
      </c>
      <c r="C9" s="67">
        <v>50</v>
      </c>
      <c r="D9" s="67">
        <v>28</v>
      </c>
      <c r="E9" s="67">
        <v>6122</v>
      </c>
      <c r="F9" s="67">
        <v>4372</v>
      </c>
      <c r="G9" s="67">
        <v>1113</v>
      </c>
      <c r="H9" s="67">
        <v>719</v>
      </c>
      <c r="I9" s="67">
        <v>1831</v>
      </c>
      <c r="J9" s="67">
        <v>1459</v>
      </c>
      <c r="K9" s="67">
        <v>72892</v>
      </c>
      <c r="L9" s="67">
        <v>56566</v>
      </c>
      <c r="M9" s="67">
        <v>23866</v>
      </c>
      <c r="N9" s="67">
        <v>17772</v>
      </c>
    </row>
    <row r="10" spans="1:14" s="56" customFormat="1" ht="15" customHeight="1">
      <c r="A10" s="65" t="s">
        <v>129</v>
      </c>
      <c r="B10" s="66" t="s">
        <v>168</v>
      </c>
      <c r="C10" s="67">
        <v>39</v>
      </c>
      <c r="D10" s="67">
        <v>18</v>
      </c>
      <c r="E10" s="67">
        <v>5319</v>
      </c>
      <c r="F10" s="67">
        <v>2325</v>
      </c>
      <c r="G10" s="67">
        <v>937</v>
      </c>
      <c r="H10" s="67">
        <v>343</v>
      </c>
      <c r="I10" s="67">
        <v>1044</v>
      </c>
      <c r="J10" s="67">
        <v>668</v>
      </c>
      <c r="K10" s="67">
        <v>44086</v>
      </c>
      <c r="L10" s="67">
        <v>26846</v>
      </c>
      <c r="M10" s="67">
        <v>14386</v>
      </c>
      <c r="N10" s="67">
        <v>8777</v>
      </c>
    </row>
    <row r="11" spans="1:14" s="56" customFormat="1" ht="15" customHeight="1">
      <c r="A11" s="65" t="s">
        <v>130</v>
      </c>
      <c r="B11" s="66" t="s">
        <v>170</v>
      </c>
      <c r="C11" s="67">
        <v>32</v>
      </c>
      <c r="D11" s="67">
        <v>16</v>
      </c>
      <c r="E11" s="67">
        <v>3208</v>
      </c>
      <c r="F11" s="67">
        <v>1676</v>
      </c>
      <c r="G11" s="67">
        <v>632</v>
      </c>
      <c r="H11" s="67">
        <v>299</v>
      </c>
      <c r="I11" s="67">
        <v>882</v>
      </c>
      <c r="J11" s="67">
        <v>554</v>
      </c>
      <c r="K11" s="67">
        <v>34568</v>
      </c>
      <c r="L11" s="67">
        <v>20864</v>
      </c>
      <c r="M11" s="67">
        <v>11966</v>
      </c>
      <c r="N11" s="67">
        <v>6746</v>
      </c>
    </row>
    <row r="12" spans="1:14" s="56" customFormat="1" ht="15" customHeight="1">
      <c r="A12" s="65" t="s">
        <v>10</v>
      </c>
      <c r="B12" s="66" t="s">
        <v>172</v>
      </c>
      <c r="C12" s="67">
        <v>34</v>
      </c>
      <c r="D12" s="67">
        <v>25</v>
      </c>
      <c r="E12" s="67">
        <v>3863</v>
      </c>
      <c r="F12" s="67">
        <v>3029</v>
      </c>
      <c r="G12" s="67">
        <v>589</v>
      </c>
      <c r="H12" s="67">
        <v>403</v>
      </c>
      <c r="I12" s="67">
        <v>1157</v>
      </c>
      <c r="J12" s="67">
        <v>947</v>
      </c>
      <c r="K12" s="67">
        <v>44844</v>
      </c>
      <c r="L12" s="67">
        <v>35532</v>
      </c>
      <c r="M12" s="67">
        <v>15024</v>
      </c>
      <c r="N12" s="67">
        <v>11278</v>
      </c>
    </row>
    <row r="13" spans="1:14" s="56" customFormat="1" ht="15" customHeight="1">
      <c r="A13" s="65" t="s">
        <v>12</v>
      </c>
      <c r="B13" s="66" t="s">
        <v>174</v>
      </c>
      <c r="C13" s="67">
        <v>6</v>
      </c>
      <c r="D13" s="67">
        <v>4</v>
      </c>
      <c r="E13" s="67">
        <v>499</v>
      </c>
      <c r="F13" s="67">
        <v>340</v>
      </c>
      <c r="G13" s="67">
        <v>142</v>
      </c>
      <c r="H13" s="67">
        <v>68</v>
      </c>
      <c r="I13" s="67">
        <v>212</v>
      </c>
      <c r="J13" s="67">
        <v>180</v>
      </c>
      <c r="K13" s="67">
        <v>8253</v>
      </c>
      <c r="L13" s="67">
        <v>6974</v>
      </c>
      <c r="M13" s="67">
        <v>2623</v>
      </c>
      <c r="N13" s="67">
        <v>2179</v>
      </c>
    </row>
    <row r="14" spans="1:14" s="56" customFormat="1" ht="15" customHeight="1">
      <c r="A14" s="65" t="s">
        <v>13</v>
      </c>
      <c r="B14" s="66" t="s">
        <v>176</v>
      </c>
      <c r="C14" s="67">
        <v>26</v>
      </c>
      <c r="D14" s="67">
        <v>13</v>
      </c>
      <c r="E14" s="67">
        <v>3261</v>
      </c>
      <c r="F14" s="67">
        <v>1593</v>
      </c>
      <c r="G14" s="67">
        <v>553</v>
      </c>
      <c r="H14" s="67">
        <v>227</v>
      </c>
      <c r="I14" s="67">
        <v>844</v>
      </c>
      <c r="J14" s="67">
        <v>596</v>
      </c>
      <c r="K14" s="67">
        <v>36466</v>
      </c>
      <c r="L14" s="67">
        <v>25178</v>
      </c>
      <c r="M14" s="67">
        <v>11833</v>
      </c>
      <c r="N14" s="67">
        <v>7957</v>
      </c>
    </row>
    <row r="15" spans="1:14" s="56" customFormat="1" ht="15" customHeight="1">
      <c r="A15" s="65" t="s">
        <v>14</v>
      </c>
      <c r="B15" s="66" t="s">
        <v>178</v>
      </c>
      <c r="C15" s="67">
        <v>8</v>
      </c>
      <c r="D15" s="67">
        <v>4</v>
      </c>
      <c r="E15" s="67">
        <v>829</v>
      </c>
      <c r="F15" s="67">
        <v>479</v>
      </c>
      <c r="G15" s="67">
        <v>158</v>
      </c>
      <c r="H15" s="67">
        <v>80</v>
      </c>
      <c r="I15" s="67">
        <v>196</v>
      </c>
      <c r="J15" s="67">
        <v>115</v>
      </c>
      <c r="K15" s="67">
        <v>8068</v>
      </c>
      <c r="L15" s="67">
        <v>4422</v>
      </c>
      <c r="M15" s="67">
        <v>2414</v>
      </c>
      <c r="N15" s="67">
        <v>1349</v>
      </c>
    </row>
    <row r="16" spans="1:14" s="56" customFormat="1" ht="15" customHeight="1">
      <c r="A16" s="65" t="s">
        <v>15</v>
      </c>
      <c r="B16" s="66" t="s">
        <v>180</v>
      </c>
      <c r="C16" s="67">
        <v>12</v>
      </c>
      <c r="D16" s="67">
        <v>8</v>
      </c>
      <c r="E16" s="67">
        <v>1012</v>
      </c>
      <c r="F16" s="67">
        <v>725</v>
      </c>
      <c r="G16" s="67">
        <v>205</v>
      </c>
      <c r="H16" s="67">
        <v>134</v>
      </c>
      <c r="I16" s="67">
        <v>230</v>
      </c>
      <c r="J16" s="67">
        <v>170</v>
      </c>
      <c r="K16" s="67">
        <v>8658</v>
      </c>
      <c r="L16" s="67">
        <v>6417</v>
      </c>
      <c r="M16" s="67">
        <v>2873</v>
      </c>
      <c r="N16" s="67">
        <v>1965</v>
      </c>
    </row>
    <row r="17" spans="1:14" s="56" customFormat="1" ht="15" customHeight="1">
      <c r="A17" s="65" t="s">
        <v>17</v>
      </c>
      <c r="B17" s="66" t="s">
        <v>182</v>
      </c>
      <c r="C17" s="67">
        <v>13</v>
      </c>
      <c r="D17" s="67">
        <v>10</v>
      </c>
      <c r="E17" s="67">
        <v>1526</v>
      </c>
      <c r="F17" s="67">
        <v>1200</v>
      </c>
      <c r="G17" s="67">
        <v>243</v>
      </c>
      <c r="H17" s="67">
        <v>182</v>
      </c>
      <c r="I17" s="67">
        <v>433</v>
      </c>
      <c r="J17" s="67">
        <v>355</v>
      </c>
      <c r="K17" s="67">
        <v>17014</v>
      </c>
      <c r="L17" s="67">
        <v>13424</v>
      </c>
      <c r="M17" s="67">
        <v>5374</v>
      </c>
      <c r="N17" s="67">
        <v>4159</v>
      </c>
    </row>
    <row r="18" spans="1:14" s="56" customFormat="1" ht="15" customHeight="1">
      <c r="A18" s="65" t="s">
        <v>18</v>
      </c>
      <c r="B18" s="66" t="s">
        <v>184</v>
      </c>
      <c r="C18" s="67">
        <v>9</v>
      </c>
      <c r="D18" s="67">
        <v>5</v>
      </c>
      <c r="E18" s="67">
        <v>730</v>
      </c>
      <c r="F18" s="67">
        <v>574</v>
      </c>
      <c r="G18" s="67">
        <v>152</v>
      </c>
      <c r="H18" s="67">
        <v>107</v>
      </c>
      <c r="I18" s="67">
        <v>181</v>
      </c>
      <c r="J18" s="67">
        <v>151</v>
      </c>
      <c r="K18" s="67">
        <v>6340</v>
      </c>
      <c r="L18" s="67">
        <v>5449</v>
      </c>
      <c r="M18" s="67">
        <v>2110</v>
      </c>
      <c r="N18" s="67">
        <v>1791</v>
      </c>
    </row>
    <row r="19" spans="1:14" s="56" customFormat="1" ht="15" customHeight="1">
      <c r="A19" s="65" t="s">
        <v>19</v>
      </c>
      <c r="B19" s="66" t="s">
        <v>186</v>
      </c>
      <c r="C19" s="67">
        <v>13</v>
      </c>
      <c r="D19" s="67">
        <v>5</v>
      </c>
      <c r="E19" s="67">
        <v>995</v>
      </c>
      <c r="F19" s="67">
        <v>565</v>
      </c>
      <c r="G19" s="67">
        <v>211</v>
      </c>
      <c r="H19" s="67">
        <v>91</v>
      </c>
      <c r="I19" s="67">
        <v>275</v>
      </c>
      <c r="J19" s="67">
        <v>173</v>
      </c>
      <c r="K19" s="67">
        <v>10303</v>
      </c>
      <c r="L19" s="67">
        <v>6255</v>
      </c>
      <c r="M19" s="67">
        <v>3345</v>
      </c>
      <c r="N19" s="67">
        <v>2000</v>
      </c>
    </row>
    <row r="20" spans="1:14" s="56" customFormat="1" ht="15" customHeight="1">
      <c r="A20" s="65" t="s">
        <v>20</v>
      </c>
      <c r="B20" s="66" t="s">
        <v>188</v>
      </c>
      <c r="C20" s="67">
        <v>6</v>
      </c>
      <c r="D20" s="67">
        <v>4</v>
      </c>
      <c r="E20" s="67">
        <v>410</v>
      </c>
      <c r="F20" s="67">
        <v>288</v>
      </c>
      <c r="G20" s="67">
        <v>80</v>
      </c>
      <c r="H20" s="67">
        <v>50</v>
      </c>
      <c r="I20" s="67">
        <v>94</v>
      </c>
      <c r="J20" s="67">
        <v>52</v>
      </c>
      <c r="K20" s="67">
        <v>3233</v>
      </c>
      <c r="L20" s="67">
        <v>1691</v>
      </c>
      <c r="M20" s="67">
        <v>1059</v>
      </c>
      <c r="N20" s="67">
        <v>541</v>
      </c>
    </row>
    <row r="21" spans="1:14" s="56" customFormat="1" ht="15" customHeight="1">
      <c r="A21" s="65" t="s">
        <v>23</v>
      </c>
      <c r="B21" s="66" t="s">
        <v>190</v>
      </c>
      <c r="C21" s="67">
        <v>12</v>
      </c>
      <c r="D21" s="67">
        <v>8</v>
      </c>
      <c r="E21" s="67">
        <v>1094</v>
      </c>
      <c r="F21" s="67">
        <v>872</v>
      </c>
      <c r="G21" s="67">
        <v>167</v>
      </c>
      <c r="H21" s="67">
        <v>121</v>
      </c>
      <c r="I21" s="67">
        <v>317</v>
      </c>
      <c r="J21" s="67">
        <v>274</v>
      </c>
      <c r="K21" s="67">
        <v>11154</v>
      </c>
      <c r="L21" s="67">
        <v>9674</v>
      </c>
      <c r="M21" s="67">
        <v>3693</v>
      </c>
      <c r="N21" s="67">
        <v>3043</v>
      </c>
    </row>
    <row r="22" spans="1:14" s="56" customFormat="1" ht="15" customHeight="1">
      <c r="A22" s="65" t="s">
        <v>128</v>
      </c>
      <c r="B22" s="66" t="s">
        <v>192</v>
      </c>
      <c r="C22" s="67">
        <v>5</v>
      </c>
      <c r="D22" s="67">
        <v>4</v>
      </c>
      <c r="E22" s="67">
        <v>233</v>
      </c>
      <c r="F22" s="67">
        <v>220</v>
      </c>
      <c r="G22" s="67">
        <v>67</v>
      </c>
      <c r="H22" s="67">
        <v>65</v>
      </c>
      <c r="I22" s="67">
        <v>138</v>
      </c>
      <c r="J22" s="67">
        <v>125</v>
      </c>
      <c r="K22" s="67">
        <v>4436</v>
      </c>
      <c r="L22" s="67">
        <v>3975</v>
      </c>
      <c r="M22" s="67">
        <v>1488</v>
      </c>
      <c r="N22" s="67">
        <v>1313</v>
      </c>
    </row>
    <row r="23" spans="1:14" s="56" customFormat="1" ht="15" customHeight="1">
      <c r="A23" s="65" t="s">
        <v>25</v>
      </c>
      <c r="B23" s="66" t="s">
        <v>194</v>
      </c>
      <c r="C23" s="67">
        <v>8</v>
      </c>
      <c r="D23" s="67">
        <v>5</v>
      </c>
      <c r="E23" s="67">
        <v>569</v>
      </c>
      <c r="F23" s="67">
        <v>295</v>
      </c>
      <c r="G23" s="67">
        <v>139</v>
      </c>
      <c r="H23" s="67">
        <v>73</v>
      </c>
      <c r="I23" s="67">
        <v>209</v>
      </c>
      <c r="J23" s="67">
        <v>112</v>
      </c>
      <c r="K23" s="67">
        <v>7735</v>
      </c>
      <c r="L23" s="67">
        <v>3377</v>
      </c>
      <c r="M23" s="67">
        <v>2428</v>
      </c>
      <c r="N23" s="67">
        <v>1060</v>
      </c>
    </row>
    <row r="24" spans="1:14" s="56" customFormat="1" ht="15" customHeight="1">
      <c r="A24" s="65" t="s">
        <v>26</v>
      </c>
      <c r="B24" s="66" t="s">
        <v>196</v>
      </c>
      <c r="C24" s="67">
        <v>1</v>
      </c>
      <c r="D24" s="67">
        <v>1</v>
      </c>
      <c r="E24" s="67">
        <v>105</v>
      </c>
      <c r="F24" s="67">
        <v>105</v>
      </c>
      <c r="G24" s="67">
        <v>20</v>
      </c>
      <c r="H24" s="67">
        <v>20</v>
      </c>
      <c r="I24" s="67">
        <v>36</v>
      </c>
      <c r="J24" s="67">
        <v>36</v>
      </c>
      <c r="K24" s="67">
        <v>1104</v>
      </c>
      <c r="L24" s="67">
        <v>1104</v>
      </c>
      <c r="M24" s="67">
        <v>365</v>
      </c>
      <c r="N24" s="67">
        <v>365</v>
      </c>
    </row>
    <row r="25" spans="1:14" s="56" customFormat="1" ht="15" customHeight="1">
      <c r="A25" s="65" t="s">
        <v>27</v>
      </c>
      <c r="B25" s="66" t="s">
        <v>198</v>
      </c>
      <c r="C25" s="67">
        <v>8</v>
      </c>
      <c r="D25" s="67">
        <v>6</v>
      </c>
      <c r="E25" s="67">
        <v>821</v>
      </c>
      <c r="F25" s="67">
        <v>572</v>
      </c>
      <c r="G25" s="67">
        <v>153</v>
      </c>
      <c r="H25" s="67">
        <v>100</v>
      </c>
      <c r="I25" s="67">
        <v>182</v>
      </c>
      <c r="J25" s="67">
        <v>160</v>
      </c>
      <c r="K25" s="67">
        <v>6429</v>
      </c>
      <c r="L25" s="67">
        <v>5566</v>
      </c>
      <c r="M25" s="67">
        <v>2008</v>
      </c>
      <c r="N25" s="67">
        <v>1778</v>
      </c>
    </row>
    <row r="26" spans="1:14" s="56" customFormat="1" ht="15" customHeight="1">
      <c r="A26" s="65" t="s">
        <v>28</v>
      </c>
      <c r="B26" s="66" t="s">
        <v>200</v>
      </c>
      <c r="C26" s="67">
        <v>10</v>
      </c>
      <c r="D26" s="67">
        <v>6</v>
      </c>
      <c r="E26" s="67">
        <v>1219</v>
      </c>
      <c r="F26" s="67">
        <v>739</v>
      </c>
      <c r="G26" s="67">
        <v>223</v>
      </c>
      <c r="H26" s="67">
        <v>122</v>
      </c>
      <c r="I26" s="67">
        <v>306</v>
      </c>
      <c r="J26" s="67">
        <v>216</v>
      </c>
      <c r="K26" s="67">
        <v>12353</v>
      </c>
      <c r="L26" s="67">
        <v>8304</v>
      </c>
      <c r="M26" s="67">
        <v>4143</v>
      </c>
      <c r="N26" s="67">
        <v>2713</v>
      </c>
    </row>
    <row r="27" spans="1:14" s="56" customFormat="1" ht="15" customHeight="1">
      <c r="A27" s="65" t="s">
        <v>30</v>
      </c>
      <c r="B27" s="66" t="s">
        <v>202</v>
      </c>
      <c r="C27" s="67">
        <v>8</v>
      </c>
      <c r="D27" s="67">
        <v>2</v>
      </c>
      <c r="E27" s="67">
        <v>601</v>
      </c>
      <c r="F27" s="67">
        <v>261</v>
      </c>
      <c r="G27" s="67">
        <v>132</v>
      </c>
      <c r="H27" s="67">
        <v>48</v>
      </c>
      <c r="I27" s="67">
        <v>217</v>
      </c>
      <c r="J27" s="67">
        <v>147</v>
      </c>
      <c r="K27" s="67">
        <v>8679</v>
      </c>
      <c r="L27" s="67">
        <v>5711</v>
      </c>
      <c r="M27" s="67">
        <v>3167</v>
      </c>
      <c r="N27" s="67">
        <v>1948</v>
      </c>
    </row>
    <row r="28" spans="1:14" s="56" customFormat="1" ht="15" customHeight="1">
      <c r="A28" s="63" t="s">
        <v>32</v>
      </c>
      <c r="B28" s="68" t="s">
        <v>204</v>
      </c>
      <c r="C28" s="62">
        <v>2</v>
      </c>
      <c r="D28" s="62">
        <v>2</v>
      </c>
      <c r="E28" s="62">
        <v>101</v>
      </c>
      <c r="F28" s="62">
        <v>101</v>
      </c>
      <c r="G28" s="62">
        <v>36</v>
      </c>
      <c r="H28" s="62">
        <v>36</v>
      </c>
      <c r="I28" s="62">
        <v>42</v>
      </c>
      <c r="J28" s="62">
        <v>42</v>
      </c>
      <c r="K28" s="62">
        <v>1333</v>
      </c>
      <c r="L28" s="62">
        <v>1333</v>
      </c>
      <c r="M28" s="62">
        <v>434</v>
      </c>
      <c r="N28" s="62">
        <v>434</v>
      </c>
    </row>
    <row r="29" spans="1:14" s="56" customFormat="1" ht="15" customHeight="1">
      <c r="A29" s="65" t="s">
        <v>33</v>
      </c>
      <c r="B29" s="66" t="s">
        <v>206</v>
      </c>
      <c r="C29" s="67">
        <v>1</v>
      </c>
      <c r="D29" s="67">
        <v>1</v>
      </c>
      <c r="E29" s="67">
        <v>68</v>
      </c>
      <c r="F29" s="67">
        <v>68</v>
      </c>
      <c r="G29" s="67">
        <v>20</v>
      </c>
      <c r="H29" s="67">
        <v>20</v>
      </c>
      <c r="I29" s="67">
        <v>30</v>
      </c>
      <c r="J29" s="67">
        <v>30</v>
      </c>
      <c r="K29" s="67">
        <v>987</v>
      </c>
      <c r="L29" s="67">
        <v>987</v>
      </c>
      <c r="M29" s="67">
        <v>334</v>
      </c>
      <c r="N29" s="67">
        <v>334</v>
      </c>
    </row>
    <row r="30" spans="1:14" s="56" customFormat="1" ht="15" customHeight="1">
      <c r="A30" s="69" t="s">
        <v>34</v>
      </c>
      <c r="B30" s="70" t="s">
        <v>208</v>
      </c>
      <c r="C30" s="71">
        <v>1</v>
      </c>
      <c r="D30" s="71">
        <v>1</v>
      </c>
      <c r="E30" s="71">
        <v>33</v>
      </c>
      <c r="F30" s="71">
        <v>33</v>
      </c>
      <c r="G30" s="71">
        <v>16</v>
      </c>
      <c r="H30" s="71">
        <v>16</v>
      </c>
      <c r="I30" s="71">
        <v>12</v>
      </c>
      <c r="J30" s="71">
        <v>12</v>
      </c>
      <c r="K30" s="71">
        <v>346</v>
      </c>
      <c r="L30" s="71">
        <v>346</v>
      </c>
      <c r="M30" s="71">
        <v>100</v>
      </c>
      <c r="N30" s="71">
        <v>100</v>
      </c>
    </row>
    <row r="31" spans="1:4" s="56" customFormat="1" ht="15" customHeight="1">
      <c r="A31" s="55"/>
      <c r="D31" s="72"/>
    </row>
    <row r="32" spans="1:5" s="56" customFormat="1" ht="15" customHeight="1">
      <c r="A32" s="55"/>
      <c r="D32" s="72"/>
      <c r="E32" s="72"/>
    </row>
    <row r="33" spans="4:5" s="56" customFormat="1" ht="15" customHeight="1">
      <c r="D33" s="72"/>
      <c r="E33" s="72"/>
    </row>
    <row r="34" s="56" customFormat="1" ht="13.5"/>
    <row r="35" s="56" customFormat="1" ht="13.5"/>
    <row r="36" s="56" customFormat="1" ht="13.5"/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</sheetData>
  <sheetProtection/>
  <mergeCells count="11">
    <mergeCell ref="I4:J4"/>
    <mergeCell ref="K4:L4"/>
    <mergeCell ref="M4:N4"/>
    <mergeCell ref="A1:N1"/>
    <mergeCell ref="A2:N2"/>
    <mergeCell ref="A3:G3"/>
    <mergeCell ref="H3:N3"/>
    <mergeCell ref="A4:B5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32"/>
  <sheetViews>
    <sheetView zoomScalePageLayoutView="0" workbookViewId="0" topLeftCell="A1">
      <pane xSplit="1" ySplit="4" topLeftCell="B5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" sqref="A1:F1"/>
    </sheetView>
  </sheetViews>
  <sheetFormatPr defaultColWidth="9.00390625" defaultRowHeight="16.5"/>
  <cols>
    <col min="1" max="1" width="23.50390625" style="1" customWidth="1"/>
    <col min="2" max="2" width="12.00390625" style="1" customWidth="1"/>
    <col min="3" max="3" width="10.875" style="1" customWidth="1"/>
    <col min="4" max="4" width="11.00390625" style="1" customWidth="1"/>
    <col min="5" max="5" width="11.375" style="1" customWidth="1"/>
    <col min="6" max="6" width="10.125" style="1" customWidth="1"/>
    <col min="7" max="16384" width="9.00390625" style="1" customWidth="1"/>
  </cols>
  <sheetData>
    <row r="1" spans="1:6" ht="19.5" customHeight="1">
      <c r="A1" s="88" t="s">
        <v>164</v>
      </c>
      <c r="B1" s="88"/>
      <c r="C1" s="88"/>
      <c r="D1" s="88"/>
      <c r="E1" s="88"/>
      <c r="F1" s="88"/>
    </row>
    <row r="2" spans="1:6" ht="19.5" customHeight="1">
      <c r="A2" s="88" t="s">
        <v>107</v>
      </c>
      <c r="B2" s="88"/>
      <c r="C2" s="88"/>
      <c r="D2" s="88"/>
      <c r="E2" s="88"/>
      <c r="F2" s="88"/>
    </row>
    <row r="3" spans="1:6" ht="19.5" customHeight="1">
      <c r="A3" s="87">
        <v>82</v>
      </c>
      <c r="B3" s="87"/>
      <c r="C3" s="87"/>
      <c r="D3" s="89" t="str">
        <f>"SY"&amp;A3+1911&amp;"-"&amp;A3+1912</f>
        <v>SY1993-1994</v>
      </c>
      <c r="E3" s="89"/>
      <c r="F3" s="89"/>
    </row>
    <row r="4" spans="1:6" s="23" customFormat="1" ht="28.5" customHeight="1">
      <c r="A4" s="20"/>
      <c r="B4" s="21" t="s">
        <v>108</v>
      </c>
      <c r="C4" s="22" t="s">
        <v>109</v>
      </c>
      <c r="D4" s="22" t="s">
        <v>110</v>
      </c>
      <c r="E4" s="22" t="s">
        <v>111</v>
      </c>
      <c r="F4" s="22" t="s">
        <v>112</v>
      </c>
    </row>
    <row r="5" spans="1:6" s="37" customFormat="1" ht="15" customHeight="1">
      <c r="A5" s="38" t="s">
        <v>40</v>
      </c>
      <c r="B5" s="39">
        <f aca="true" t="shared" si="0" ref="B5:B30">SUM(C5:F5)</f>
        <v>190</v>
      </c>
      <c r="C5" s="40">
        <v>6</v>
      </c>
      <c r="D5" s="40">
        <v>18</v>
      </c>
      <c r="E5" s="40">
        <v>66</v>
      </c>
      <c r="F5" s="40">
        <v>100</v>
      </c>
    </row>
    <row r="6" spans="1:6" s="37" customFormat="1" ht="15" customHeight="1">
      <c r="A6" s="41" t="s">
        <v>41</v>
      </c>
      <c r="B6" s="42">
        <f t="shared" si="0"/>
        <v>18629</v>
      </c>
      <c r="C6" s="43">
        <f>C7+C8</f>
        <v>572</v>
      </c>
      <c r="D6" s="43">
        <f>D7+D8</f>
        <v>2947</v>
      </c>
      <c r="E6" s="43">
        <f>E7+E8</f>
        <v>6510</v>
      </c>
      <c r="F6" s="43">
        <f>F7+F8</f>
        <v>8600</v>
      </c>
    </row>
    <row r="7" spans="1:6" s="37" customFormat="1" ht="15" customHeight="1">
      <c r="A7" s="44" t="s">
        <v>149</v>
      </c>
      <c r="B7" s="45">
        <f t="shared" si="0"/>
        <v>9595</v>
      </c>
      <c r="C7" s="46">
        <v>312</v>
      </c>
      <c r="D7" s="46">
        <v>1253</v>
      </c>
      <c r="E7" s="46">
        <v>3863</v>
      </c>
      <c r="F7" s="46">
        <v>4167</v>
      </c>
    </row>
    <row r="8" spans="1:6" s="37" customFormat="1" ht="15" customHeight="1">
      <c r="A8" s="44" t="s">
        <v>150</v>
      </c>
      <c r="B8" s="45">
        <f t="shared" si="0"/>
        <v>9034</v>
      </c>
      <c r="C8" s="46">
        <v>260</v>
      </c>
      <c r="D8" s="46">
        <v>1694</v>
      </c>
      <c r="E8" s="46">
        <v>2647</v>
      </c>
      <c r="F8" s="46">
        <v>4433</v>
      </c>
    </row>
    <row r="9" spans="1:6" s="37" customFormat="1" ht="15" customHeight="1">
      <c r="A9" s="41" t="s">
        <v>44</v>
      </c>
      <c r="B9" s="42">
        <f t="shared" si="0"/>
        <v>3867</v>
      </c>
      <c r="C9" s="43">
        <f>C10+C11</f>
        <v>158</v>
      </c>
      <c r="D9" s="43">
        <f>D10+D11</f>
        <v>476</v>
      </c>
      <c r="E9" s="43">
        <f>E10+E11</f>
        <v>1368</v>
      </c>
      <c r="F9" s="43">
        <f>F10+F11</f>
        <v>1865</v>
      </c>
    </row>
    <row r="10" spans="1:6" s="37" customFormat="1" ht="15" customHeight="1">
      <c r="A10" s="44" t="s">
        <v>151</v>
      </c>
      <c r="B10" s="45">
        <f t="shared" si="0"/>
        <v>1351</v>
      </c>
      <c r="C10" s="46">
        <v>60</v>
      </c>
      <c r="D10" s="46">
        <v>138</v>
      </c>
      <c r="E10" s="46">
        <v>527</v>
      </c>
      <c r="F10" s="46">
        <v>626</v>
      </c>
    </row>
    <row r="11" spans="1:6" s="37" customFormat="1" ht="15" customHeight="1">
      <c r="A11" s="44" t="s">
        <v>152</v>
      </c>
      <c r="B11" s="45">
        <f t="shared" si="0"/>
        <v>2516</v>
      </c>
      <c r="C11" s="46">
        <v>98</v>
      </c>
      <c r="D11" s="46">
        <v>338</v>
      </c>
      <c r="E11" s="46">
        <v>841</v>
      </c>
      <c r="F11" s="46">
        <v>1239</v>
      </c>
    </row>
    <row r="12" spans="1:6" s="37" customFormat="1" ht="15" customHeight="1">
      <c r="A12" s="41" t="s">
        <v>47</v>
      </c>
      <c r="B12" s="42">
        <f t="shared" si="0"/>
        <v>5015</v>
      </c>
      <c r="C12" s="43">
        <f>C13+C14+C15</f>
        <v>184</v>
      </c>
      <c r="D12" s="43">
        <f>D13+D14+D15</f>
        <v>1065</v>
      </c>
      <c r="E12" s="43">
        <f>E13+E14+E15</f>
        <v>2331</v>
      </c>
      <c r="F12" s="43">
        <f>F13+F14+F15</f>
        <v>1435</v>
      </c>
    </row>
    <row r="13" spans="1:6" s="37" customFormat="1" ht="15" customHeight="1">
      <c r="A13" s="44" t="s">
        <v>48</v>
      </c>
      <c r="B13" s="45">
        <f t="shared" si="0"/>
        <v>1786</v>
      </c>
      <c r="C13" s="46">
        <v>63</v>
      </c>
      <c r="D13" s="46">
        <v>381</v>
      </c>
      <c r="E13" s="46">
        <v>811</v>
      </c>
      <c r="F13" s="46">
        <v>531</v>
      </c>
    </row>
    <row r="14" spans="1:6" s="37" customFormat="1" ht="15" customHeight="1">
      <c r="A14" s="44" t="s">
        <v>49</v>
      </c>
      <c r="B14" s="45">
        <f t="shared" si="0"/>
        <v>1660</v>
      </c>
      <c r="C14" s="46">
        <v>61</v>
      </c>
      <c r="D14" s="46">
        <v>356</v>
      </c>
      <c r="E14" s="46">
        <v>775</v>
      </c>
      <c r="F14" s="46">
        <v>468</v>
      </c>
    </row>
    <row r="15" spans="1:6" s="37" customFormat="1" ht="15" customHeight="1">
      <c r="A15" s="44" t="s">
        <v>50</v>
      </c>
      <c r="B15" s="45">
        <f t="shared" si="0"/>
        <v>1569</v>
      </c>
      <c r="C15" s="46">
        <v>60</v>
      </c>
      <c r="D15" s="46">
        <v>328</v>
      </c>
      <c r="E15" s="46">
        <v>745</v>
      </c>
      <c r="F15" s="46">
        <v>436</v>
      </c>
    </row>
    <row r="16" spans="1:6" s="37" customFormat="1" ht="15" customHeight="1">
      <c r="A16" s="41" t="s">
        <v>51</v>
      </c>
      <c r="B16" s="42">
        <f t="shared" si="0"/>
        <v>238660</v>
      </c>
      <c r="C16" s="43">
        <f>C17+C18</f>
        <v>7456</v>
      </c>
      <c r="D16" s="43">
        <f>D17+D18</f>
        <v>52345</v>
      </c>
      <c r="E16" s="43">
        <f>E17+E18</f>
        <v>108307</v>
      </c>
      <c r="F16" s="43">
        <f>F17+F18</f>
        <v>70552</v>
      </c>
    </row>
    <row r="17" spans="1:6" s="37" customFormat="1" ht="15" customHeight="1">
      <c r="A17" s="44" t="s">
        <v>151</v>
      </c>
      <c r="B17" s="45">
        <f t="shared" si="0"/>
        <v>127112</v>
      </c>
      <c r="C17" s="46">
        <f aca="true" t="shared" si="1" ref="C17:F18">C20+C23+C26</f>
        <v>4973</v>
      </c>
      <c r="D17" s="46">
        <f t="shared" si="1"/>
        <v>27305</v>
      </c>
      <c r="E17" s="46">
        <f t="shared" si="1"/>
        <v>59242</v>
      </c>
      <c r="F17" s="46">
        <f t="shared" si="1"/>
        <v>35592</v>
      </c>
    </row>
    <row r="18" spans="1:6" s="37" customFormat="1" ht="15" customHeight="1">
      <c r="A18" s="44" t="s">
        <v>152</v>
      </c>
      <c r="B18" s="45">
        <f t="shared" si="0"/>
        <v>111548</v>
      </c>
      <c r="C18" s="46">
        <f t="shared" si="1"/>
        <v>2483</v>
      </c>
      <c r="D18" s="46">
        <f t="shared" si="1"/>
        <v>25040</v>
      </c>
      <c r="E18" s="46">
        <f t="shared" si="1"/>
        <v>49065</v>
      </c>
      <c r="F18" s="46">
        <f t="shared" si="1"/>
        <v>34960</v>
      </c>
    </row>
    <row r="19" spans="1:6" s="37" customFormat="1" ht="15" customHeight="1">
      <c r="A19" s="48" t="s">
        <v>153</v>
      </c>
      <c r="B19" s="49">
        <f t="shared" si="0"/>
        <v>84469</v>
      </c>
      <c r="C19" s="50">
        <f>C20+C21</f>
        <v>2532</v>
      </c>
      <c r="D19" s="50">
        <f>D20+D21</f>
        <v>18306</v>
      </c>
      <c r="E19" s="50">
        <f>E20+E21</f>
        <v>37304</v>
      </c>
      <c r="F19" s="50">
        <f>F20+F21</f>
        <v>26327</v>
      </c>
    </row>
    <row r="20" spans="1:6" s="37" customFormat="1" ht="15" customHeight="1">
      <c r="A20" s="44" t="s">
        <v>151</v>
      </c>
      <c r="B20" s="45">
        <f t="shared" si="0"/>
        <v>44929</v>
      </c>
      <c r="C20" s="46">
        <v>1686</v>
      </c>
      <c r="D20" s="46">
        <v>9363</v>
      </c>
      <c r="E20" s="46">
        <v>20390</v>
      </c>
      <c r="F20" s="46">
        <v>13490</v>
      </c>
    </row>
    <row r="21" spans="1:6" s="37" customFormat="1" ht="15" customHeight="1">
      <c r="A21" s="44" t="s">
        <v>152</v>
      </c>
      <c r="B21" s="45">
        <f t="shared" si="0"/>
        <v>39540</v>
      </c>
      <c r="C21" s="46">
        <v>846</v>
      </c>
      <c r="D21" s="46">
        <v>8943</v>
      </c>
      <c r="E21" s="46">
        <v>16914</v>
      </c>
      <c r="F21" s="46">
        <v>12837</v>
      </c>
    </row>
    <row r="22" spans="1:6" s="37" customFormat="1" ht="15" customHeight="1">
      <c r="A22" s="48" t="s">
        <v>157</v>
      </c>
      <c r="B22" s="49">
        <f t="shared" si="0"/>
        <v>79462</v>
      </c>
      <c r="C22" s="50">
        <f>C23+C24</f>
        <v>2526</v>
      </c>
      <c r="D22" s="50">
        <f>D23+D24</f>
        <v>17394</v>
      </c>
      <c r="E22" s="50">
        <f>E23+E24</f>
        <v>36352</v>
      </c>
      <c r="F22" s="50">
        <f>F23+F24</f>
        <v>23190</v>
      </c>
    </row>
    <row r="23" spans="1:6" s="37" customFormat="1" ht="15" customHeight="1">
      <c r="A23" s="44" t="s">
        <v>151</v>
      </c>
      <c r="B23" s="45">
        <f t="shared" si="0"/>
        <v>42554</v>
      </c>
      <c r="C23" s="46">
        <v>1672</v>
      </c>
      <c r="D23" s="46">
        <v>9233</v>
      </c>
      <c r="E23" s="46">
        <v>20032</v>
      </c>
      <c r="F23" s="46">
        <v>11617</v>
      </c>
    </row>
    <row r="24" spans="1:6" s="37" customFormat="1" ht="15" customHeight="1">
      <c r="A24" s="44" t="s">
        <v>152</v>
      </c>
      <c r="B24" s="45">
        <f t="shared" si="0"/>
        <v>36908</v>
      </c>
      <c r="C24" s="46">
        <v>854</v>
      </c>
      <c r="D24" s="46">
        <v>8161</v>
      </c>
      <c r="E24" s="46">
        <v>16320</v>
      </c>
      <c r="F24" s="46">
        <v>11573</v>
      </c>
    </row>
    <row r="25" spans="1:6" s="37" customFormat="1" ht="15" customHeight="1">
      <c r="A25" s="48" t="s">
        <v>158</v>
      </c>
      <c r="B25" s="49">
        <f t="shared" si="0"/>
        <v>74729</v>
      </c>
      <c r="C25" s="50">
        <f>C26+C27</f>
        <v>2398</v>
      </c>
      <c r="D25" s="50">
        <f>D26+D27</f>
        <v>16645</v>
      </c>
      <c r="E25" s="50">
        <f>E26+E27</f>
        <v>34651</v>
      </c>
      <c r="F25" s="50">
        <f>F26+F27</f>
        <v>21035</v>
      </c>
    </row>
    <row r="26" spans="1:6" s="37" customFormat="1" ht="15" customHeight="1">
      <c r="A26" s="44" t="s">
        <v>151</v>
      </c>
      <c r="B26" s="45">
        <f t="shared" si="0"/>
        <v>39629</v>
      </c>
      <c r="C26" s="46">
        <v>1615</v>
      </c>
      <c r="D26" s="46">
        <v>8709</v>
      </c>
      <c r="E26" s="46">
        <v>18820</v>
      </c>
      <c r="F26" s="46">
        <v>10485</v>
      </c>
    </row>
    <row r="27" spans="1:6" s="37" customFormat="1" ht="15" customHeight="1">
      <c r="A27" s="44" t="s">
        <v>152</v>
      </c>
      <c r="B27" s="45">
        <f t="shared" si="0"/>
        <v>35100</v>
      </c>
      <c r="C27" s="46">
        <v>783</v>
      </c>
      <c r="D27" s="46">
        <v>7936</v>
      </c>
      <c r="E27" s="46">
        <v>15831</v>
      </c>
      <c r="F27" s="46">
        <v>10550</v>
      </c>
    </row>
    <row r="28" spans="1:6" s="37" customFormat="1" ht="28.5" customHeight="1">
      <c r="A28" s="51" t="s">
        <v>154</v>
      </c>
      <c r="B28" s="42">
        <f t="shared" si="0"/>
        <v>67765</v>
      </c>
      <c r="C28" s="43">
        <f>C29+C30</f>
        <v>2449</v>
      </c>
      <c r="D28" s="43">
        <f>D29+D30</f>
        <v>14629</v>
      </c>
      <c r="E28" s="43">
        <f>E29+E30</f>
        <v>32405</v>
      </c>
      <c r="F28" s="43">
        <f>F29+F30</f>
        <v>18282</v>
      </c>
    </row>
    <row r="29" spans="1:6" s="37" customFormat="1" ht="15" customHeight="1">
      <c r="A29" s="44" t="s">
        <v>151</v>
      </c>
      <c r="B29" s="45">
        <f t="shared" si="0"/>
        <v>34666</v>
      </c>
      <c r="C29" s="46">
        <v>1552</v>
      </c>
      <c r="D29" s="46">
        <v>7279</v>
      </c>
      <c r="E29" s="46">
        <v>16986</v>
      </c>
      <c r="F29" s="46">
        <v>8849</v>
      </c>
    </row>
    <row r="30" spans="1:6" s="37" customFormat="1" ht="15" customHeight="1">
      <c r="A30" s="52" t="s">
        <v>152</v>
      </c>
      <c r="B30" s="53">
        <f t="shared" si="0"/>
        <v>33099</v>
      </c>
      <c r="C30" s="54">
        <v>897</v>
      </c>
      <c r="D30" s="54">
        <v>7350</v>
      </c>
      <c r="E30" s="54">
        <v>15419</v>
      </c>
      <c r="F30" s="54">
        <v>9433</v>
      </c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</sheetData>
  <sheetProtection/>
  <mergeCells count="4">
    <mergeCell ref="A3:C3"/>
    <mergeCell ref="A1:F1"/>
    <mergeCell ref="A2:F2"/>
    <mergeCell ref="D3:F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36"/>
  <sheetViews>
    <sheetView zoomScalePageLayoutView="0" workbookViewId="0" topLeftCell="A1">
      <pane xSplit="2" ySplit="5" topLeftCell="C6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8.00390625" style="2" customWidth="1"/>
    <col min="3" max="4" width="5.625" style="2" customWidth="1"/>
    <col min="5" max="5" width="7.25390625" style="2" customWidth="1"/>
    <col min="6" max="6" width="7.875" style="2" customWidth="1"/>
    <col min="7" max="7" width="6.625" style="2" customWidth="1"/>
    <col min="8" max="8" width="5.50390625" style="2" customWidth="1"/>
    <col min="9" max="9" width="7.125" style="2" customWidth="1"/>
    <col min="10" max="10" width="5.625" style="2" customWidth="1"/>
    <col min="11" max="11" width="8.50390625" style="2" customWidth="1"/>
    <col min="12" max="12" width="7.625" style="2" customWidth="1"/>
    <col min="13" max="13" width="8.25390625" style="2" customWidth="1"/>
    <col min="14" max="14" width="6.7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82</v>
      </c>
      <c r="B3" s="87"/>
      <c r="C3" s="87"/>
      <c r="D3" s="87"/>
      <c r="E3" s="87"/>
      <c r="F3" s="87"/>
      <c r="G3" s="87"/>
      <c r="H3" s="89" t="str">
        <f>"SY"&amp;A3+1911&amp;"-"&amp;A3+1912</f>
        <v>SY1993-1994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120</v>
      </c>
      <c r="F4" s="91"/>
      <c r="G4" s="90" t="s">
        <v>121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>C7+C31</f>
        <v>190</v>
      </c>
      <c r="D6" s="62">
        <f>D7+D31</f>
        <v>90</v>
      </c>
      <c r="E6" s="62">
        <f aca="true" t="shared" si="0" ref="E6:N6">E7+E31</f>
        <v>18629</v>
      </c>
      <c r="F6" s="62">
        <f t="shared" si="0"/>
        <v>10029</v>
      </c>
      <c r="G6" s="62">
        <f t="shared" si="0"/>
        <v>3867</v>
      </c>
      <c r="H6" s="62">
        <f t="shared" si="0"/>
        <v>2002</v>
      </c>
      <c r="I6" s="62">
        <f t="shared" si="0"/>
        <v>5015</v>
      </c>
      <c r="J6" s="62">
        <f t="shared" si="0"/>
        <v>3580</v>
      </c>
      <c r="K6" s="62">
        <f t="shared" si="0"/>
        <v>238660</v>
      </c>
      <c r="L6" s="62">
        <f t="shared" si="0"/>
        <v>168108</v>
      </c>
      <c r="M6" s="62">
        <f t="shared" si="0"/>
        <v>67765</v>
      </c>
      <c r="N6" s="62">
        <f t="shared" si="0"/>
        <v>49483</v>
      </c>
    </row>
    <row r="7" spans="1:14" s="56" customFormat="1" ht="15" customHeight="1">
      <c r="A7" s="63" t="s">
        <v>8</v>
      </c>
      <c r="B7" s="64" t="s">
        <v>230</v>
      </c>
      <c r="C7" s="62">
        <f>SUM(C8:C30)</f>
        <v>188</v>
      </c>
      <c r="D7" s="62">
        <f>SUM(D8:D30)</f>
        <v>88</v>
      </c>
      <c r="E7" s="62">
        <f aca="true" t="shared" si="1" ref="E7:N7">SUM(E8:E30)</f>
        <v>18530</v>
      </c>
      <c r="F7" s="62">
        <f t="shared" si="1"/>
        <v>9930</v>
      </c>
      <c r="G7" s="62">
        <f t="shared" si="1"/>
        <v>3834</v>
      </c>
      <c r="H7" s="62">
        <f t="shared" si="1"/>
        <v>1969</v>
      </c>
      <c r="I7" s="62">
        <f t="shared" si="1"/>
        <v>4982</v>
      </c>
      <c r="J7" s="62">
        <f t="shared" si="1"/>
        <v>3547</v>
      </c>
      <c r="K7" s="62">
        <f>SUM(K8:K30)</f>
        <v>237311</v>
      </c>
      <c r="L7" s="62">
        <f t="shared" si="1"/>
        <v>166759</v>
      </c>
      <c r="M7" s="62">
        <f t="shared" si="1"/>
        <v>67361</v>
      </c>
      <c r="N7" s="62">
        <f t="shared" si="1"/>
        <v>49079</v>
      </c>
    </row>
    <row r="8" spans="1:14" s="56" customFormat="1" ht="15" customHeight="1">
      <c r="A8" s="65" t="s">
        <v>9</v>
      </c>
      <c r="B8" s="66" t="s">
        <v>165</v>
      </c>
      <c r="C8" s="67">
        <v>32</v>
      </c>
      <c r="D8" s="67">
        <v>13</v>
      </c>
      <c r="E8" s="67">
        <v>4048</v>
      </c>
      <c r="F8" s="67">
        <f>987+1400</f>
        <v>2387</v>
      </c>
      <c r="G8" s="67">
        <v>805</v>
      </c>
      <c r="H8" s="67">
        <f>109+293</f>
        <v>402</v>
      </c>
      <c r="I8" s="67">
        <v>1178</v>
      </c>
      <c r="J8" s="67">
        <v>831</v>
      </c>
      <c r="K8" s="67">
        <v>59152</v>
      </c>
      <c r="L8" s="67">
        <f>22144+18792</f>
        <v>40936</v>
      </c>
      <c r="M8" s="67">
        <v>16523</v>
      </c>
      <c r="N8" s="67">
        <f>6232+5630</f>
        <v>11862</v>
      </c>
    </row>
    <row r="9" spans="1:14" s="56" customFormat="1" ht="15" customHeight="1">
      <c r="A9" s="65" t="s">
        <v>10</v>
      </c>
      <c r="B9" s="66" t="s">
        <v>171</v>
      </c>
      <c r="C9" s="67">
        <v>11</v>
      </c>
      <c r="D9" s="67">
        <v>7</v>
      </c>
      <c r="E9" s="67">
        <v>1138</v>
      </c>
      <c r="F9" s="67">
        <f>408+389</f>
        <v>797</v>
      </c>
      <c r="G9" s="67">
        <v>222</v>
      </c>
      <c r="H9" s="67">
        <f>47+92</f>
        <v>139</v>
      </c>
      <c r="I9" s="67">
        <v>429</v>
      </c>
      <c r="J9" s="67">
        <v>326</v>
      </c>
      <c r="K9" s="67">
        <v>21315</v>
      </c>
      <c r="L9" s="67">
        <f>8455+7257</f>
        <v>15712</v>
      </c>
      <c r="M9" s="67">
        <v>5571</v>
      </c>
      <c r="N9" s="67">
        <f>2053+2043</f>
        <v>4096</v>
      </c>
    </row>
    <row r="10" spans="1:14" s="56" customFormat="1" ht="15" customHeight="1">
      <c r="A10" s="65" t="s">
        <v>11</v>
      </c>
      <c r="B10" s="66" t="s">
        <v>234</v>
      </c>
      <c r="C10" s="67">
        <v>21</v>
      </c>
      <c r="D10" s="67">
        <v>6</v>
      </c>
      <c r="E10" s="67">
        <v>1835</v>
      </c>
      <c r="F10" s="67">
        <f>307+240</f>
        <v>547</v>
      </c>
      <c r="G10" s="67">
        <v>374</v>
      </c>
      <c r="H10" s="67">
        <f>37+85</f>
        <v>122</v>
      </c>
      <c r="I10" s="67">
        <v>439</v>
      </c>
      <c r="J10" s="67">
        <v>174</v>
      </c>
      <c r="K10" s="67">
        <v>20321</v>
      </c>
      <c r="L10" s="67">
        <f>4332+3282</f>
        <v>7614</v>
      </c>
      <c r="M10" s="67">
        <v>5564</v>
      </c>
      <c r="N10" s="67">
        <f>1199+914</f>
        <v>2113</v>
      </c>
    </row>
    <row r="11" spans="1:14" s="56" customFormat="1" ht="15" customHeight="1">
      <c r="A11" s="65" t="s">
        <v>12</v>
      </c>
      <c r="B11" s="66" t="s">
        <v>173</v>
      </c>
      <c r="C11" s="67">
        <v>3</v>
      </c>
      <c r="D11" s="67">
        <v>3</v>
      </c>
      <c r="E11" s="67">
        <v>267</v>
      </c>
      <c r="F11" s="67">
        <f>160+107</f>
        <v>267</v>
      </c>
      <c r="G11" s="67">
        <v>53</v>
      </c>
      <c r="H11" s="67">
        <f>17+36</f>
        <v>53</v>
      </c>
      <c r="I11" s="67">
        <v>115</v>
      </c>
      <c r="J11" s="67">
        <v>115</v>
      </c>
      <c r="K11" s="67">
        <v>5436</v>
      </c>
      <c r="L11" s="67">
        <f>2911+2525</f>
        <v>5436</v>
      </c>
      <c r="M11" s="67">
        <v>1491</v>
      </c>
      <c r="N11" s="67">
        <f>732+759</f>
        <v>1491</v>
      </c>
    </row>
    <row r="12" spans="1:14" s="56" customFormat="1" ht="15" customHeight="1">
      <c r="A12" s="65" t="s">
        <v>13</v>
      </c>
      <c r="B12" s="66" t="s">
        <v>175</v>
      </c>
      <c r="C12" s="67">
        <v>10</v>
      </c>
      <c r="D12" s="67">
        <v>5</v>
      </c>
      <c r="E12" s="67">
        <v>1045</v>
      </c>
      <c r="F12" s="67">
        <f>282+241</f>
        <v>523</v>
      </c>
      <c r="G12" s="67">
        <v>207</v>
      </c>
      <c r="H12" s="67">
        <f>28+71</f>
        <v>99</v>
      </c>
      <c r="I12" s="67">
        <v>254</v>
      </c>
      <c r="J12" s="67">
        <v>203</v>
      </c>
      <c r="K12" s="67">
        <v>12412</v>
      </c>
      <c r="L12" s="67">
        <f>5711+4440</f>
        <v>10151</v>
      </c>
      <c r="M12" s="67">
        <v>3953</v>
      </c>
      <c r="N12" s="67">
        <f>1760+1583</f>
        <v>3343</v>
      </c>
    </row>
    <row r="13" spans="1:14" s="56" customFormat="1" ht="15" customHeight="1">
      <c r="A13" s="65" t="s">
        <v>14</v>
      </c>
      <c r="B13" s="66" t="s">
        <v>177</v>
      </c>
      <c r="C13" s="67">
        <v>3</v>
      </c>
      <c r="D13" s="67">
        <v>2</v>
      </c>
      <c r="E13" s="67">
        <v>167</v>
      </c>
      <c r="F13" s="67">
        <f>65+60</f>
        <v>125</v>
      </c>
      <c r="G13" s="67">
        <v>43</v>
      </c>
      <c r="H13" s="67">
        <f>11+21</f>
        <v>32</v>
      </c>
      <c r="I13" s="67">
        <v>52</v>
      </c>
      <c r="J13" s="67">
        <v>46</v>
      </c>
      <c r="K13" s="67">
        <v>2331</v>
      </c>
      <c r="L13" s="67">
        <f>1229+982</f>
        <v>2211</v>
      </c>
      <c r="M13" s="67">
        <v>608</v>
      </c>
      <c r="N13" s="67">
        <f>297+292</f>
        <v>589</v>
      </c>
    </row>
    <row r="14" spans="1:14" s="56" customFormat="1" ht="15" customHeight="1">
      <c r="A14" s="65" t="s">
        <v>15</v>
      </c>
      <c r="B14" s="66" t="s">
        <v>179</v>
      </c>
      <c r="C14" s="67">
        <v>6</v>
      </c>
      <c r="D14" s="67">
        <v>3</v>
      </c>
      <c r="E14" s="67">
        <v>622</v>
      </c>
      <c r="F14" s="67">
        <f>164+136</f>
        <v>300</v>
      </c>
      <c r="G14" s="67">
        <v>135</v>
      </c>
      <c r="H14" s="67">
        <f>22+38</f>
        <v>60</v>
      </c>
      <c r="I14" s="67">
        <v>104</v>
      </c>
      <c r="J14" s="67">
        <v>78</v>
      </c>
      <c r="K14" s="67">
        <v>4359</v>
      </c>
      <c r="L14" s="67">
        <f>1667+1552</f>
        <v>3219</v>
      </c>
      <c r="M14" s="67">
        <v>1320</v>
      </c>
      <c r="N14" s="67">
        <f>508+558</f>
        <v>1066</v>
      </c>
    </row>
    <row r="15" spans="1:14" s="56" customFormat="1" ht="15" customHeight="1">
      <c r="A15" s="65" t="s">
        <v>16</v>
      </c>
      <c r="B15" s="66" t="s">
        <v>236</v>
      </c>
      <c r="C15" s="67">
        <v>10</v>
      </c>
      <c r="D15" s="67">
        <v>3</v>
      </c>
      <c r="E15" s="67">
        <v>986</v>
      </c>
      <c r="F15" s="67">
        <f>175+104</f>
        <v>279</v>
      </c>
      <c r="G15" s="67">
        <v>231</v>
      </c>
      <c r="H15" s="67">
        <f>23+43</f>
        <v>66</v>
      </c>
      <c r="I15" s="67">
        <v>168</v>
      </c>
      <c r="J15" s="67">
        <v>91</v>
      </c>
      <c r="K15" s="67">
        <v>7981</v>
      </c>
      <c r="L15" s="67">
        <f>2142+1882</f>
        <v>4024</v>
      </c>
      <c r="M15" s="67">
        <v>2340</v>
      </c>
      <c r="N15" s="67">
        <f>698+648</f>
        <v>1346</v>
      </c>
    </row>
    <row r="16" spans="1:14" s="56" customFormat="1" ht="15" customHeight="1">
      <c r="A16" s="65" t="s">
        <v>17</v>
      </c>
      <c r="B16" s="66" t="s">
        <v>181</v>
      </c>
      <c r="C16" s="67">
        <v>7</v>
      </c>
      <c r="D16" s="67">
        <v>4</v>
      </c>
      <c r="E16" s="67">
        <v>635</v>
      </c>
      <c r="F16" s="67">
        <f>242+168</f>
        <v>410</v>
      </c>
      <c r="G16" s="67">
        <v>124</v>
      </c>
      <c r="H16" s="67">
        <f>39+47</f>
        <v>86</v>
      </c>
      <c r="I16" s="67">
        <v>184</v>
      </c>
      <c r="J16" s="67">
        <v>147</v>
      </c>
      <c r="K16" s="67">
        <v>8237</v>
      </c>
      <c r="L16" s="67">
        <f>3483+3017</f>
        <v>6500</v>
      </c>
      <c r="M16" s="67">
        <v>2477</v>
      </c>
      <c r="N16" s="67">
        <f>1019+976</f>
        <v>1995</v>
      </c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332</v>
      </c>
      <c r="F17" s="67">
        <f>210+122</f>
        <v>332</v>
      </c>
      <c r="G17" s="67">
        <v>86</v>
      </c>
      <c r="H17" s="67">
        <f>40+46</f>
        <v>86</v>
      </c>
      <c r="I17" s="67">
        <v>63</v>
      </c>
      <c r="J17" s="67">
        <v>63</v>
      </c>
      <c r="K17" s="67">
        <v>2806</v>
      </c>
      <c r="L17" s="67">
        <f>1354+1452</f>
        <v>2806</v>
      </c>
      <c r="M17" s="67">
        <v>818</v>
      </c>
      <c r="N17" s="67">
        <f>340+478</f>
        <v>818</v>
      </c>
    </row>
    <row r="18" spans="1:14" s="56" customFormat="1" ht="15" customHeight="1">
      <c r="A18" s="65" t="s">
        <v>19</v>
      </c>
      <c r="B18" s="66" t="s">
        <v>185</v>
      </c>
      <c r="C18" s="67">
        <v>7</v>
      </c>
      <c r="D18" s="67">
        <v>3</v>
      </c>
      <c r="E18" s="67">
        <v>623</v>
      </c>
      <c r="F18" s="67">
        <f>193+90</f>
        <v>283</v>
      </c>
      <c r="G18" s="67">
        <v>127</v>
      </c>
      <c r="H18" s="67">
        <f>28+35</f>
        <v>63</v>
      </c>
      <c r="I18" s="67">
        <v>165</v>
      </c>
      <c r="J18" s="67">
        <v>98</v>
      </c>
      <c r="K18" s="67">
        <v>8103</v>
      </c>
      <c r="L18" s="67">
        <f>2359+2429</f>
        <v>4788</v>
      </c>
      <c r="M18" s="67">
        <v>2393</v>
      </c>
      <c r="N18" s="67">
        <f>755+777</f>
        <v>1532</v>
      </c>
    </row>
    <row r="19" spans="1:14" s="56" customFormat="1" ht="15" customHeight="1">
      <c r="A19" s="65" t="s">
        <v>20</v>
      </c>
      <c r="B19" s="66" t="s">
        <v>187</v>
      </c>
      <c r="C19" s="67">
        <v>3</v>
      </c>
      <c r="D19" s="67">
        <v>1</v>
      </c>
      <c r="E19" s="67">
        <v>236</v>
      </c>
      <c r="F19" s="67">
        <f>82+20</f>
        <v>102</v>
      </c>
      <c r="G19" s="67">
        <v>56</v>
      </c>
      <c r="H19" s="67">
        <f>12+15</f>
        <v>27</v>
      </c>
      <c r="I19" s="67">
        <v>35</v>
      </c>
      <c r="J19" s="67">
        <v>12</v>
      </c>
      <c r="K19" s="67">
        <v>1402</v>
      </c>
      <c r="L19" s="67">
        <f>285+283</f>
        <v>568</v>
      </c>
      <c r="M19" s="67">
        <v>320</v>
      </c>
      <c r="N19" s="67">
        <f>76+83</f>
        <v>159</v>
      </c>
    </row>
    <row r="20" spans="1:14" s="56" customFormat="1" ht="15" customHeight="1">
      <c r="A20" s="65" t="s">
        <v>21</v>
      </c>
      <c r="B20" s="66" t="s">
        <v>238</v>
      </c>
      <c r="C20" s="67">
        <v>13</v>
      </c>
      <c r="D20" s="67">
        <v>6</v>
      </c>
      <c r="E20" s="67">
        <v>964</v>
      </c>
      <c r="F20" s="67">
        <f>300+164</f>
        <v>464</v>
      </c>
      <c r="G20" s="67">
        <v>166</v>
      </c>
      <c r="H20" s="67">
        <f>57+54</f>
        <v>111</v>
      </c>
      <c r="I20" s="67">
        <v>257</v>
      </c>
      <c r="J20" s="67">
        <v>137</v>
      </c>
      <c r="K20" s="67">
        <v>12172</v>
      </c>
      <c r="L20" s="67">
        <f>3260+2726</f>
        <v>5986</v>
      </c>
      <c r="M20" s="67">
        <v>3288</v>
      </c>
      <c r="N20" s="67">
        <f>800+800</f>
        <v>1600</v>
      </c>
    </row>
    <row r="21" spans="1:14" s="56" customFormat="1" ht="15" customHeight="1">
      <c r="A21" s="65" t="s">
        <v>22</v>
      </c>
      <c r="B21" s="66" t="s">
        <v>240</v>
      </c>
      <c r="C21" s="67">
        <v>7</v>
      </c>
      <c r="D21" s="67">
        <v>4</v>
      </c>
      <c r="E21" s="67">
        <v>475</v>
      </c>
      <c r="F21" s="67">
        <f>187+146</f>
        <v>333</v>
      </c>
      <c r="G21" s="67">
        <v>126</v>
      </c>
      <c r="H21" s="67">
        <f>25+48</f>
        <v>73</v>
      </c>
      <c r="I21" s="67">
        <v>149</v>
      </c>
      <c r="J21" s="67">
        <v>127</v>
      </c>
      <c r="K21" s="67">
        <v>6271</v>
      </c>
      <c r="L21" s="67">
        <f>3025+2424</f>
        <v>5449</v>
      </c>
      <c r="M21" s="67">
        <v>1926</v>
      </c>
      <c r="N21" s="67">
        <f>963+829</f>
        <v>1792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484</v>
      </c>
      <c r="F22" s="67">
        <f>204+124</f>
        <v>328</v>
      </c>
      <c r="G22" s="67">
        <v>118</v>
      </c>
      <c r="H22" s="67">
        <f>27+39</f>
        <v>66</v>
      </c>
      <c r="I22" s="67">
        <v>156</v>
      </c>
      <c r="J22" s="67">
        <v>141</v>
      </c>
      <c r="K22" s="67">
        <v>6918</v>
      </c>
      <c r="L22" s="67">
        <f>3440+2902</f>
        <v>6342</v>
      </c>
      <c r="M22" s="67">
        <v>2022</v>
      </c>
      <c r="N22" s="67">
        <f>961+917</f>
        <v>1878</v>
      </c>
    </row>
    <row r="23" spans="1:14" s="56" customFormat="1" ht="15" customHeight="1">
      <c r="A23" s="65" t="s">
        <v>24</v>
      </c>
      <c r="B23" s="66" t="s">
        <v>191</v>
      </c>
      <c r="C23" s="67">
        <v>3</v>
      </c>
      <c r="D23" s="67">
        <v>2</v>
      </c>
      <c r="E23" s="67">
        <v>146</v>
      </c>
      <c r="F23" s="67">
        <f>84+41</f>
        <v>125</v>
      </c>
      <c r="G23" s="67">
        <v>35</v>
      </c>
      <c r="H23" s="67">
        <f>14+19</f>
        <v>33</v>
      </c>
      <c r="I23" s="67">
        <v>52</v>
      </c>
      <c r="J23" s="67">
        <v>52</v>
      </c>
      <c r="K23" s="67">
        <v>2263</v>
      </c>
      <c r="L23" s="67">
        <f>1293+970</f>
        <v>2263</v>
      </c>
      <c r="M23" s="67">
        <v>661</v>
      </c>
      <c r="N23" s="67">
        <f>350+311</f>
        <v>661</v>
      </c>
    </row>
    <row r="24" spans="1:14" s="56" customFormat="1" ht="15" customHeight="1">
      <c r="A24" s="65" t="s">
        <v>25</v>
      </c>
      <c r="B24" s="66" t="s">
        <v>193</v>
      </c>
      <c r="C24" s="67">
        <v>5</v>
      </c>
      <c r="D24" s="67">
        <v>3</v>
      </c>
      <c r="E24" s="67">
        <v>391</v>
      </c>
      <c r="F24" s="67">
        <f>144+83</f>
        <v>227</v>
      </c>
      <c r="G24" s="67">
        <v>96</v>
      </c>
      <c r="H24" s="67">
        <f>24+35</f>
        <v>59</v>
      </c>
      <c r="I24" s="67">
        <v>87</v>
      </c>
      <c r="J24" s="67">
        <v>75</v>
      </c>
      <c r="K24" s="67">
        <v>3635</v>
      </c>
      <c r="L24" s="67">
        <f>1641+1580</f>
        <v>3221</v>
      </c>
      <c r="M24" s="67">
        <v>1086</v>
      </c>
      <c r="N24" s="67">
        <f>491+500</f>
        <v>991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95</v>
      </c>
      <c r="F25" s="67">
        <v>95</v>
      </c>
      <c r="G25" s="67">
        <v>20</v>
      </c>
      <c r="H25" s="67">
        <f>9+11</f>
        <v>20</v>
      </c>
      <c r="I25" s="67">
        <v>25</v>
      </c>
      <c r="J25" s="67">
        <v>25</v>
      </c>
      <c r="K25" s="67">
        <v>1070</v>
      </c>
      <c r="L25" s="67">
        <f>560+510</f>
        <v>1070</v>
      </c>
      <c r="M25" s="67">
        <v>316</v>
      </c>
      <c r="N25" s="67">
        <f>167+149</f>
        <v>316</v>
      </c>
    </row>
    <row r="26" spans="1:14" s="56" customFormat="1" ht="15" customHeight="1">
      <c r="A26" s="65" t="s">
        <v>27</v>
      </c>
      <c r="B26" s="66" t="s">
        <v>197</v>
      </c>
      <c r="C26" s="67">
        <v>4</v>
      </c>
      <c r="D26" s="67">
        <v>2</v>
      </c>
      <c r="E26" s="67">
        <v>470</v>
      </c>
      <c r="F26" s="67">
        <f>118+131</f>
        <v>249</v>
      </c>
      <c r="G26" s="67">
        <v>93</v>
      </c>
      <c r="H26" s="67">
        <f>7+37</f>
        <v>44</v>
      </c>
      <c r="I26" s="67">
        <v>127</v>
      </c>
      <c r="J26" s="67">
        <v>104</v>
      </c>
      <c r="K26" s="67">
        <v>5717</v>
      </c>
      <c r="L26" s="67">
        <f>2420+2421</f>
        <v>4841</v>
      </c>
      <c r="M26" s="67">
        <v>1783</v>
      </c>
      <c r="N26" s="67">
        <f>858+800</f>
        <v>1658</v>
      </c>
    </row>
    <row r="27" spans="1:14" s="56" customFormat="1" ht="15" customHeight="1">
      <c r="A27" s="65" t="s">
        <v>28</v>
      </c>
      <c r="B27" s="66" t="s">
        <v>199</v>
      </c>
      <c r="C27" s="67">
        <v>6</v>
      </c>
      <c r="D27" s="67">
        <v>3</v>
      </c>
      <c r="E27" s="67">
        <v>596</v>
      </c>
      <c r="F27" s="67">
        <f>159+185</f>
        <v>344</v>
      </c>
      <c r="G27" s="67">
        <v>127</v>
      </c>
      <c r="H27" s="67">
        <f>30+48</f>
        <v>78</v>
      </c>
      <c r="I27" s="67">
        <v>140</v>
      </c>
      <c r="J27" s="67">
        <v>121</v>
      </c>
      <c r="K27" s="67">
        <v>6244</v>
      </c>
      <c r="L27" s="67">
        <f>2788+2570</f>
        <v>5358</v>
      </c>
      <c r="M27" s="67">
        <v>1747</v>
      </c>
      <c r="N27" s="67">
        <f>789+773</f>
        <v>1562</v>
      </c>
    </row>
    <row r="28" spans="1:14" s="56" customFormat="1" ht="15" customHeight="1">
      <c r="A28" s="65" t="s">
        <v>29</v>
      </c>
      <c r="B28" s="66" t="s">
        <v>167</v>
      </c>
      <c r="C28" s="67">
        <v>7</v>
      </c>
      <c r="D28" s="67">
        <v>4</v>
      </c>
      <c r="E28" s="67">
        <v>1001</v>
      </c>
      <c r="F28" s="67">
        <f>339+267</f>
        <v>606</v>
      </c>
      <c r="G28" s="67">
        <v>197</v>
      </c>
      <c r="H28" s="67">
        <f>36+71</f>
        <v>107</v>
      </c>
      <c r="I28" s="67">
        <v>306</v>
      </c>
      <c r="J28" s="67">
        <v>259</v>
      </c>
      <c r="K28" s="67">
        <v>15740</v>
      </c>
      <c r="L28" s="67">
        <f>7895+5444</f>
        <v>13339</v>
      </c>
      <c r="M28" s="67">
        <v>4639</v>
      </c>
      <c r="N28" s="67">
        <f>2309+1625</f>
        <v>3934</v>
      </c>
    </row>
    <row r="29" spans="1:14" s="56" customFormat="1" ht="15" customHeight="1">
      <c r="A29" s="65" t="s">
        <v>30</v>
      </c>
      <c r="B29" s="66" t="s">
        <v>201</v>
      </c>
      <c r="C29" s="67">
        <v>6</v>
      </c>
      <c r="D29" s="67">
        <v>2</v>
      </c>
      <c r="E29" s="67">
        <v>637</v>
      </c>
      <c r="F29" s="67">
        <f>188+101</f>
        <v>289</v>
      </c>
      <c r="G29" s="67">
        <v>125</v>
      </c>
      <c r="H29" s="67">
        <f>26+27</f>
        <v>53</v>
      </c>
      <c r="I29" s="67">
        <v>191</v>
      </c>
      <c r="J29" s="67">
        <v>122</v>
      </c>
      <c r="K29" s="67">
        <v>8660</v>
      </c>
      <c r="L29" s="67">
        <f>2888+2422</f>
        <v>5310</v>
      </c>
      <c r="M29" s="67">
        <v>2566</v>
      </c>
      <c r="N29" s="67">
        <f>855+790</f>
        <v>1645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1337</v>
      </c>
      <c r="F30" s="67">
        <f>290+228</f>
        <v>518</v>
      </c>
      <c r="G30" s="67">
        <v>268</v>
      </c>
      <c r="H30" s="67">
        <f>33+57</f>
        <v>90</v>
      </c>
      <c r="I30" s="67">
        <v>306</v>
      </c>
      <c r="J30" s="67">
        <v>200</v>
      </c>
      <c r="K30" s="67">
        <v>14766</v>
      </c>
      <c r="L30" s="67">
        <f>5576+4039</f>
        <v>9615</v>
      </c>
      <c r="M30" s="67">
        <v>3949</v>
      </c>
      <c r="N30" s="67">
        <f>1405+1227</f>
        <v>2632</v>
      </c>
    </row>
    <row r="31" spans="1:14" s="56" customFormat="1" ht="15" customHeight="1">
      <c r="A31" s="63" t="s">
        <v>32</v>
      </c>
      <c r="B31" s="68" t="s">
        <v>203</v>
      </c>
      <c r="C31" s="62">
        <f>C32+C33</f>
        <v>2</v>
      </c>
      <c r="D31" s="62">
        <f>SUM(D32:D33)</f>
        <v>2</v>
      </c>
      <c r="E31" s="62">
        <f aca="true" t="shared" si="2" ref="E31:N31">SUM(E32:E33)</f>
        <v>99</v>
      </c>
      <c r="F31" s="62">
        <f t="shared" si="2"/>
        <v>99</v>
      </c>
      <c r="G31" s="62">
        <f t="shared" si="2"/>
        <v>33</v>
      </c>
      <c r="H31" s="62">
        <f t="shared" si="2"/>
        <v>33</v>
      </c>
      <c r="I31" s="62">
        <f t="shared" si="2"/>
        <v>33</v>
      </c>
      <c r="J31" s="62">
        <f t="shared" si="2"/>
        <v>33</v>
      </c>
      <c r="K31" s="62">
        <f>K32+K33</f>
        <v>1349</v>
      </c>
      <c r="L31" s="62">
        <f t="shared" si="2"/>
        <v>1349</v>
      </c>
      <c r="M31" s="62">
        <f t="shared" si="2"/>
        <v>404</v>
      </c>
      <c r="N31" s="62">
        <f t="shared" si="2"/>
        <v>404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73</v>
      </c>
      <c r="F32" s="67">
        <v>73</v>
      </c>
      <c r="G32" s="67">
        <v>20</v>
      </c>
      <c r="H32" s="67">
        <v>20</v>
      </c>
      <c r="I32" s="67">
        <v>27</v>
      </c>
      <c r="J32" s="67">
        <v>27</v>
      </c>
      <c r="K32" s="67">
        <v>1144</v>
      </c>
      <c r="L32" s="67">
        <v>1144</v>
      </c>
      <c r="M32" s="67">
        <v>354</v>
      </c>
      <c r="N32" s="67">
        <v>354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26</v>
      </c>
      <c r="F33" s="71">
        <v>26</v>
      </c>
      <c r="G33" s="71">
        <v>13</v>
      </c>
      <c r="H33" s="71">
        <v>13</v>
      </c>
      <c r="I33" s="71">
        <v>6</v>
      </c>
      <c r="J33" s="71">
        <v>6</v>
      </c>
      <c r="K33" s="71">
        <v>205</v>
      </c>
      <c r="L33" s="71">
        <v>205</v>
      </c>
      <c r="M33" s="71">
        <v>50</v>
      </c>
      <c r="N33" s="71">
        <v>50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56" customFormat="1" ht="13.5"/>
    <row r="72" s="56" customFormat="1" ht="13.5"/>
    <row r="73" s="56" customFormat="1" ht="13.5"/>
    <row r="74" s="56" customFormat="1" ht="13.5"/>
    <row r="75" s="56" customFormat="1" ht="13.5"/>
  </sheetData>
  <sheetProtection/>
  <mergeCells count="11">
    <mergeCell ref="A1:N1"/>
    <mergeCell ref="A2:N2"/>
    <mergeCell ref="A3:G3"/>
    <mergeCell ref="H3:N3"/>
    <mergeCell ref="E4:F4"/>
    <mergeCell ref="G4:H4"/>
    <mergeCell ref="I4:J4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F32"/>
  <sheetViews>
    <sheetView zoomScalePageLayoutView="0" workbookViewId="0" topLeftCell="A1">
      <pane xSplit="1" ySplit="4" topLeftCell="B5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" sqref="A1:F1"/>
    </sheetView>
  </sheetViews>
  <sheetFormatPr defaultColWidth="9.00390625" defaultRowHeight="16.5"/>
  <cols>
    <col min="1" max="1" width="24.00390625" style="1" customWidth="1"/>
    <col min="2" max="2" width="12.00390625" style="1" customWidth="1"/>
    <col min="3" max="3" width="10.875" style="1" customWidth="1"/>
    <col min="4" max="4" width="11.00390625" style="1" customWidth="1"/>
    <col min="5" max="5" width="11.375" style="1" customWidth="1"/>
    <col min="6" max="6" width="10.125" style="1" customWidth="1"/>
    <col min="7" max="16384" width="9.00390625" style="1" customWidth="1"/>
  </cols>
  <sheetData>
    <row r="1" spans="1:6" ht="19.5" customHeight="1">
      <c r="A1" s="88" t="s">
        <v>164</v>
      </c>
      <c r="B1" s="88"/>
      <c r="C1" s="88"/>
      <c r="D1" s="88"/>
      <c r="E1" s="88"/>
      <c r="F1" s="88"/>
    </row>
    <row r="2" spans="1:6" ht="19.5" customHeight="1">
      <c r="A2" s="88" t="s">
        <v>107</v>
      </c>
      <c r="B2" s="88"/>
      <c r="C2" s="88"/>
      <c r="D2" s="88"/>
      <c r="E2" s="88"/>
      <c r="F2" s="88"/>
    </row>
    <row r="3" spans="1:6" ht="19.5" customHeight="1">
      <c r="A3" s="87">
        <v>83</v>
      </c>
      <c r="B3" s="87"/>
      <c r="C3" s="87"/>
      <c r="D3" s="89" t="str">
        <f>"SY"&amp;A3+1911&amp;"-"&amp;A3+1912</f>
        <v>SY1994-1995</v>
      </c>
      <c r="E3" s="89"/>
      <c r="F3" s="89"/>
    </row>
    <row r="4" spans="1:6" s="23" customFormat="1" ht="28.5" customHeight="1">
      <c r="A4" s="20"/>
      <c r="B4" s="21" t="s">
        <v>108</v>
      </c>
      <c r="C4" s="22" t="s">
        <v>109</v>
      </c>
      <c r="D4" s="22" t="s">
        <v>110</v>
      </c>
      <c r="E4" s="22" t="s">
        <v>111</v>
      </c>
      <c r="F4" s="22" t="s">
        <v>112</v>
      </c>
    </row>
    <row r="5" spans="1:6" s="37" customFormat="1" ht="15" customHeight="1">
      <c r="A5" s="38" t="s">
        <v>40</v>
      </c>
      <c r="B5" s="39">
        <f aca="true" t="shared" si="0" ref="B5:B30">SUM(C5:F5)</f>
        <v>196</v>
      </c>
      <c r="C5" s="40">
        <v>6</v>
      </c>
      <c r="D5" s="40">
        <v>21</v>
      </c>
      <c r="E5" s="40">
        <v>66</v>
      </c>
      <c r="F5" s="40">
        <v>103</v>
      </c>
    </row>
    <row r="6" spans="1:6" s="37" customFormat="1" ht="15" customHeight="1">
      <c r="A6" s="41" t="s">
        <v>41</v>
      </c>
      <c r="B6" s="42">
        <f t="shared" si="0"/>
        <v>19843</v>
      </c>
      <c r="C6" s="43">
        <f>C7+C8</f>
        <v>619</v>
      </c>
      <c r="D6" s="43">
        <f>D7+D8</f>
        <v>3364</v>
      </c>
      <c r="E6" s="43">
        <f>E7+E8</f>
        <v>6749</v>
      </c>
      <c r="F6" s="43">
        <f>F7+F8</f>
        <v>9111</v>
      </c>
    </row>
    <row r="7" spans="1:6" s="37" customFormat="1" ht="15" customHeight="1">
      <c r="A7" s="44" t="s">
        <v>42</v>
      </c>
      <c r="B7" s="45">
        <f t="shared" si="0"/>
        <v>9834</v>
      </c>
      <c r="C7" s="46">
        <v>328</v>
      </c>
      <c r="D7" s="46">
        <v>1331</v>
      </c>
      <c r="E7" s="46">
        <v>3822</v>
      </c>
      <c r="F7" s="46">
        <v>4353</v>
      </c>
    </row>
    <row r="8" spans="1:6" s="37" customFormat="1" ht="15" customHeight="1">
      <c r="A8" s="44" t="s">
        <v>43</v>
      </c>
      <c r="B8" s="45">
        <f t="shared" si="0"/>
        <v>10009</v>
      </c>
      <c r="C8" s="46">
        <v>291</v>
      </c>
      <c r="D8" s="46">
        <v>2033</v>
      </c>
      <c r="E8" s="46">
        <v>2927</v>
      </c>
      <c r="F8" s="46">
        <v>4758</v>
      </c>
    </row>
    <row r="9" spans="1:6" s="37" customFormat="1" ht="15" customHeight="1">
      <c r="A9" s="41" t="s">
        <v>44</v>
      </c>
      <c r="B9" s="42">
        <f t="shared" si="0"/>
        <v>4000</v>
      </c>
      <c r="C9" s="43">
        <f>C10+C11</f>
        <v>160</v>
      </c>
      <c r="D9" s="43">
        <f>D10+D11</f>
        <v>536</v>
      </c>
      <c r="E9" s="43">
        <f>E10+E11</f>
        <v>1403</v>
      </c>
      <c r="F9" s="43">
        <f>F10+F11</f>
        <v>1901</v>
      </c>
    </row>
    <row r="10" spans="1:6" s="37" customFormat="1" ht="15" customHeight="1">
      <c r="A10" s="44" t="s">
        <v>45</v>
      </c>
      <c r="B10" s="45">
        <f t="shared" si="0"/>
        <v>1326</v>
      </c>
      <c r="C10" s="46">
        <v>57</v>
      </c>
      <c r="D10" s="46">
        <v>141</v>
      </c>
      <c r="E10" s="46">
        <v>514</v>
      </c>
      <c r="F10" s="46">
        <v>614</v>
      </c>
    </row>
    <row r="11" spans="1:6" s="37" customFormat="1" ht="15" customHeight="1">
      <c r="A11" s="44" t="s">
        <v>46</v>
      </c>
      <c r="B11" s="45">
        <f t="shared" si="0"/>
        <v>2674</v>
      </c>
      <c r="C11" s="46">
        <v>103</v>
      </c>
      <c r="D11" s="46">
        <v>395</v>
      </c>
      <c r="E11" s="46">
        <v>889</v>
      </c>
      <c r="F11" s="46">
        <v>1287</v>
      </c>
    </row>
    <row r="12" spans="1:6" s="37" customFormat="1" ht="15" customHeight="1">
      <c r="A12" s="41" t="s">
        <v>47</v>
      </c>
      <c r="B12" s="42">
        <f t="shared" si="0"/>
        <v>5305</v>
      </c>
      <c r="C12" s="43">
        <f>C13+C14+C15</f>
        <v>187</v>
      </c>
      <c r="D12" s="43">
        <f>D13+D14+D15</f>
        <v>1147</v>
      </c>
      <c r="E12" s="43">
        <f>E13+E14+E15</f>
        <v>2418</v>
      </c>
      <c r="F12" s="43">
        <f>F13+F14+F15</f>
        <v>1553</v>
      </c>
    </row>
    <row r="13" spans="1:6" s="37" customFormat="1" ht="15" customHeight="1">
      <c r="A13" s="44" t="s">
        <v>48</v>
      </c>
      <c r="B13" s="45">
        <f t="shared" si="0"/>
        <v>1890</v>
      </c>
      <c r="C13" s="46">
        <v>61</v>
      </c>
      <c r="D13" s="46">
        <v>414</v>
      </c>
      <c r="E13" s="46">
        <v>839</v>
      </c>
      <c r="F13" s="46">
        <v>576</v>
      </c>
    </row>
    <row r="14" spans="1:6" s="37" customFormat="1" ht="15" customHeight="1">
      <c r="A14" s="44" t="s">
        <v>49</v>
      </c>
      <c r="B14" s="45">
        <f t="shared" si="0"/>
        <v>1760</v>
      </c>
      <c r="C14" s="46">
        <v>64</v>
      </c>
      <c r="D14" s="46">
        <v>381</v>
      </c>
      <c r="E14" s="46">
        <v>805</v>
      </c>
      <c r="F14" s="46">
        <v>510</v>
      </c>
    </row>
    <row r="15" spans="1:6" s="37" customFormat="1" ht="15" customHeight="1">
      <c r="A15" s="44" t="s">
        <v>50</v>
      </c>
      <c r="B15" s="45">
        <f t="shared" si="0"/>
        <v>1655</v>
      </c>
      <c r="C15" s="46">
        <v>62</v>
      </c>
      <c r="D15" s="46">
        <v>352</v>
      </c>
      <c r="E15" s="46">
        <v>774</v>
      </c>
      <c r="F15" s="46">
        <v>467</v>
      </c>
    </row>
    <row r="16" spans="1:6" s="37" customFormat="1" ht="15" customHeight="1">
      <c r="A16" s="41" t="s">
        <v>51</v>
      </c>
      <c r="B16" s="42">
        <f t="shared" si="0"/>
        <v>245688</v>
      </c>
      <c r="C16" s="43">
        <f>C17+C18</f>
        <v>7432</v>
      </c>
      <c r="D16" s="43">
        <f>D17+D18</f>
        <v>53871</v>
      </c>
      <c r="E16" s="43">
        <f>E17+E18</f>
        <v>109871</v>
      </c>
      <c r="F16" s="43">
        <f>F17+F18</f>
        <v>74514</v>
      </c>
    </row>
    <row r="17" spans="1:6" s="37" customFormat="1" ht="15" customHeight="1">
      <c r="A17" s="44" t="s">
        <v>45</v>
      </c>
      <c r="B17" s="45">
        <f t="shared" si="0"/>
        <v>130347</v>
      </c>
      <c r="C17" s="46">
        <f aca="true" t="shared" si="1" ref="C17:F18">C20+C23+C26</f>
        <v>4965</v>
      </c>
      <c r="D17" s="46">
        <f t="shared" si="1"/>
        <v>27705</v>
      </c>
      <c r="E17" s="46">
        <f t="shared" si="1"/>
        <v>59954</v>
      </c>
      <c r="F17" s="46">
        <f t="shared" si="1"/>
        <v>37723</v>
      </c>
    </row>
    <row r="18" spans="1:6" s="37" customFormat="1" ht="15" customHeight="1">
      <c r="A18" s="44" t="s">
        <v>46</v>
      </c>
      <c r="B18" s="45">
        <f t="shared" si="0"/>
        <v>115341</v>
      </c>
      <c r="C18" s="46">
        <f t="shared" si="1"/>
        <v>2467</v>
      </c>
      <c r="D18" s="46">
        <f t="shared" si="1"/>
        <v>26166</v>
      </c>
      <c r="E18" s="46">
        <f t="shared" si="1"/>
        <v>49917</v>
      </c>
      <c r="F18" s="46">
        <f t="shared" si="1"/>
        <v>36791</v>
      </c>
    </row>
    <row r="19" spans="1:6" s="37" customFormat="1" ht="15" customHeight="1">
      <c r="A19" s="48" t="s">
        <v>52</v>
      </c>
      <c r="B19" s="49">
        <f t="shared" si="0"/>
        <v>87673</v>
      </c>
      <c r="C19" s="50">
        <f>C20+C21</f>
        <v>2454</v>
      </c>
      <c r="D19" s="50">
        <f>D20+D21</f>
        <v>19076</v>
      </c>
      <c r="E19" s="50">
        <f>E20+E21</f>
        <v>37898</v>
      </c>
      <c r="F19" s="50">
        <f>F20+F21</f>
        <v>28245</v>
      </c>
    </row>
    <row r="20" spans="1:6" s="37" customFormat="1" ht="15" customHeight="1">
      <c r="A20" s="44" t="s">
        <v>45</v>
      </c>
      <c r="B20" s="45">
        <f t="shared" si="0"/>
        <v>46701</v>
      </c>
      <c r="C20" s="46">
        <v>1658</v>
      </c>
      <c r="D20" s="46">
        <v>9663</v>
      </c>
      <c r="E20" s="46">
        <v>20690</v>
      </c>
      <c r="F20" s="46">
        <v>14690</v>
      </c>
    </row>
    <row r="21" spans="1:6" s="37" customFormat="1" ht="15" customHeight="1">
      <c r="A21" s="44" t="s">
        <v>46</v>
      </c>
      <c r="B21" s="45">
        <f t="shared" si="0"/>
        <v>40972</v>
      </c>
      <c r="C21" s="46">
        <v>796</v>
      </c>
      <c r="D21" s="46">
        <v>9413</v>
      </c>
      <c r="E21" s="46">
        <v>17208</v>
      </c>
      <c r="F21" s="46">
        <v>13555</v>
      </c>
    </row>
    <row r="22" spans="1:6" s="37" customFormat="1" ht="15" customHeight="1">
      <c r="A22" s="48" t="s">
        <v>155</v>
      </c>
      <c r="B22" s="49">
        <f t="shared" si="0"/>
        <v>81623</v>
      </c>
      <c r="C22" s="50">
        <f>C23+C24</f>
        <v>2543</v>
      </c>
      <c r="D22" s="50">
        <f>D23+D24</f>
        <v>18064</v>
      </c>
      <c r="E22" s="50">
        <f>E23+E24</f>
        <v>36931</v>
      </c>
      <c r="F22" s="50">
        <f>F23+F24</f>
        <v>24085</v>
      </c>
    </row>
    <row r="23" spans="1:6" s="37" customFormat="1" ht="15" customHeight="1">
      <c r="A23" s="44" t="s">
        <v>45</v>
      </c>
      <c r="B23" s="45">
        <f t="shared" si="0"/>
        <v>43244</v>
      </c>
      <c r="C23" s="46">
        <v>1708</v>
      </c>
      <c r="D23" s="46">
        <v>9296</v>
      </c>
      <c r="E23" s="46">
        <v>20183</v>
      </c>
      <c r="F23" s="46">
        <v>12057</v>
      </c>
    </row>
    <row r="24" spans="1:6" s="37" customFormat="1" ht="15" customHeight="1">
      <c r="A24" s="44" t="s">
        <v>46</v>
      </c>
      <c r="B24" s="45">
        <f t="shared" si="0"/>
        <v>38379</v>
      </c>
      <c r="C24" s="46">
        <v>835</v>
      </c>
      <c r="D24" s="46">
        <v>8768</v>
      </c>
      <c r="E24" s="46">
        <v>16748</v>
      </c>
      <c r="F24" s="46">
        <v>12028</v>
      </c>
    </row>
    <row r="25" spans="1:6" s="37" customFormat="1" ht="15" customHeight="1">
      <c r="A25" s="48" t="s">
        <v>156</v>
      </c>
      <c r="B25" s="49">
        <f t="shared" si="0"/>
        <v>76392</v>
      </c>
      <c r="C25" s="50">
        <f>C26+C27</f>
        <v>2435</v>
      </c>
      <c r="D25" s="50">
        <f>D26+D27</f>
        <v>16731</v>
      </c>
      <c r="E25" s="50">
        <f>E26+E27</f>
        <v>35042</v>
      </c>
      <c r="F25" s="50">
        <f>F26+F27</f>
        <v>22184</v>
      </c>
    </row>
    <row r="26" spans="1:6" s="37" customFormat="1" ht="15" customHeight="1">
      <c r="A26" s="44" t="s">
        <v>45</v>
      </c>
      <c r="B26" s="45">
        <f t="shared" si="0"/>
        <v>40402</v>
      </c>
      <c r="C26" s="46">
        <v>1599</v>
      </c>
      <c r="D26" s="46">
        <v>8746</v>
      </c>
      <c r="E26" s="46">
        <v>19081</v>
      </c>
      <c r="F26" s="46">
        <v>10976</v>
      </c>
    </row>
    <row r="27" spans="1:6" s="37" customFormat="1" ht="15" customHeight="1">
      <c r="A27" s="44" t="s">
        <v>46</v>
      </c>
      <c r="B27" s="45">
        <f t="shared" si="0"/>
        <v>35990</v>
      </c>
      <c r="C27" s="46">
        <v>836</v>
      </c>
      <c r="D27" s="46">
        <v>7985</v>
      </c>
      <c r="E27" s="46">
        <v>15961</v>
      </c>
      <c r="F27" s="46">
        <v>11208</v>
      </c>
    </row>
    <row r="28" spans="1:6" s="37" customFormat="1" ht="28.5" customHeight="1">
      <c r="A28" s="48" t="s">
        <v>82</v>
      </c>
      <c r="B28" s="42">
        <f t="shared" si="0"/>
        <v>73764</v>
      </c>
      <c r="C28" s="43">
        <f>C29+C30</f>
        <v>2359</v>
      </c>
      <c r="D28" s="43">
        <f>D29+D30</f>
        <v>16377</v>
      </c>
      <c r="E28" s="43">
        <f>E29+E30</f>
        <v>34208</v>
      </c>
      <c r="F28" s="43">
        <f>F29+F30</f>
        <v>20820</v>
      </c>
    </row>
    <row r="29" spans="1:6" s="37" customFormat="1" ht="15" customHeight="1">
      <c r="A29" s="44" t="s">
        <v>45</v>
      </c>
      <c r="B29" s="45">
        <f t="shared" si="0"/>
        <v>38887</v>
      </c>
      <c r="C29" s="46">
        <v>1580</v>
      </c>
      <c r="D29" s="46">
        <v>8469</v>
      </c>
      <c r="E29" s="46">
        <v>18447</v>
      </c>
      <c r="F29" s="46">
        <v>10391</v>
      </c>
    </row>
    <row r="30" spans="1:6" s="37" customFormat="1" ht="15" customHeight="1">
      <c r="A30" s="52" t="s">
        <v>46</v>
      </c>
      <c r="B30" s="53">
        <f t="shared" si="0"/>
        <v>34877</v>
      </c>
      <c r="C30" s="54">
        <v>779</v>
      </c>
      <c r="D30" s="54">
        <v>7908</v>
      </c>
      <c r="E30" s="54">
        <v>15761</v>
      </c>
      <c r="F30" s="54">
        <v>10429</v>
      </c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</sheetData>
  <sheetProtection/>
  <mergeCells count="4">
    <mergeCell ref="A3:C3"/>
    <mergeCell ref="A1:F1"/>
    <mergeCell ref="A2:F2"/>
    <mergeCell ref="D3:F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O36"/>
  <sheetViews>
    <sheetView zoomScalePageLayoutView="0" workbookViewId="0" topLeftCell="A1">
      <pane xSplit="2" ySplit="5" topLeftCell="C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6" sqref="B6:B33"/>
    </sheetView>
  </sheetViews>
  <sheetFormatPr defaultColWidth="9.00390625" defaultRowHeight="16.5"/>
  <cols>
    <col min="1" max="1" width="8.00390625" style="2" customWidth="1"/>
    <col min="2" max="2" width="15.375" style="2" customWidth="1"/>
    <col min="3" max="3" width="7.50390625" style="2" customWidth="1"/>
    <col min="4" max="4" width="6.00390625" style="2" customWidth="1"/>
    <col min="5" max="6" width="7.25390625" style="2" customWidth="1"/>
    <col min="7" max="7" width="8.25390625" style="2" customWidth="1"/>
    <col min="8" max="8" width="5.50390625" style="2" customWidth="1"/>
    <col min="9" max="9" width="9.00390625" style="2" customWidth="1"/>
    <col min="10" max="10" width="5.625" style="2" customWidth="1"/>
    <col min="11" max="11" width="8.50390625" style="2" customWidth="1"/>
    <col min="12" max="12" width="7.625" style="2" customWidth="1"/>
    <col min="13" max="13" width="8.25390625" style="2" customWidth="1"/>
    <col min="14" max="14" width="6.75390625" style="2" customWidth="1"/>
    <col min="15" max="16384" width="9.00390625" style="2" customWidth="1"/>
  </cols>
  <sheetData>
    <row r="1" spans="1:14" ht="19.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9.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9.5" customHeight="1">
      <c r="A3" s="87">
        <v>83</v>
      </c>
      <c r="B3" s="87"/>
      <c r="C3" s="87"/>
      <c r="D3" s="87"/>
      <c r="E3" s="87"/>
      <c r="F3" s="87"/>
      <c r="G3" s="87"/>
      <c r="H3" s="89" t="str">
        <f>"SY"&amp;A3+1911&amp;"-"&amp;A3+1912</f>
        <v>SY1994-1995</v>
      </c>
      <c r="I3" s="89"/>
      <c r="J3" s="89"/>
      <c r="K3" s="89"/>
      <c r="L3" s="89"/>
      <c r="M3" s="89"/>
      <c r="N3" s="89"/>
      <c r="O3" s="3"/>
    </row>
    <row r="4" spans="1:15" ht="19.5" customHeight="1">
      <c r="A4" s="92"/>
      <c r="B4" s="93"/>
      <c r="C4" s="90" t="s">
        <v>0</v>
      </c>
      <c r="D4" s="91"/>
      <c r="E4" s="90" t="s">
        <v>91</v>
      </c>
      <c r="F4" s="91"/>
      <c r="G4" s="90" t="s">
        <v>92</v>
      </c>
      <c r="H4" s="91"/>
      <c r="I4" s="90" t="s">
        <v>2</v>
      </c>
      <c r="J4" s="91"/>
      <c r="K4" s="90" t="s">
        <v>3</v>
      </c>
      <c r="L4" s="91"/>
      <c r="M4" s="90" t="s">
        <v>4</v>
      </c>
      <c r="N4" s="91"/>
      <c r="O4" s="3"/>
    </row>
    <row r="5" spans="1:15" ht="19.5" customHeight="1">
      <c r="A5" s="92"/>
      <c r="B5" s="93"/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4" t="s">
        <v>5</v>
      </c>
      <c r="J5" s="5" t="s">
        <v>6</v>
      </c>
      <c r="K5" s="4" t="s">
        <v>5</v>
      </c>
      <c r="L5" s="5" t="s">
        <v>6</v>
      </c>
      <c r="M5" s="4" t="s">
        <v>5</v>
      </c>
      <c r="N5" s="6" t="s">
        <v>6</v>
      </c>
      <c r="O5" s="3"/>
    </row>
    <row r="6" spans="1:14" s="56" customFormat="1" ht="15" customHeight="1">
      <c r="A6" s="60" t="s">
        <v>7</v>
      </c>
      <c r="B6" s="61" t="s">
        <v>228</v>
      </c>
      <c r="C6" s="62">
        <f>C7+C31</f>
        <v>196</v>
      </c>
      <c r="D6" s="62">
        <f>D7+D31</f>
        <v>93</v>
      </c>
      <c r="E6" s="62">
        <f aca="true" t="shared" si="0" ref="E6:K6">E7+E31</f>
        <v>19843</v>
      </c>
      <c r="F6" s="62">
        <f t="shared" si="0"/>
        <v>10732</v>
      </c>
      <c r="G6" s="62">
        <f t="shared" si="0"/>
        <v>4000</v>
      </c>
      <c r="H6" s="62">
        <f t="shared" si="0"/>
        <v>2099</v>
      </c>
      <c r="I6" s="62">
        <f t="shared" si="0"/>
        <v>5305</v>
      </c>
      <c r="J6" s="62">
        <f t="shared" si="0"/>
        <v>3752</v>
      </c>
      <c r="K6" s="62">
        <f t="shared" si="0"/>
        <v>245688</v>
      </c>
      <c r="L6" s="62">
        <f>L7+L31</f>
        <v>171174</v>
      </c>
      <c r="M6" s="62">
        <f>M7+M31</f>
        <v>73764</v>
      </c>
      <c r="N6" s="62">
        <f>N7+N31</f>
        <v>52944</v>
      </c>
    </row>
    <row r="7" spans="1:14" s="56" customFormat="1" ht="15" customHeight="1">
      <c r="A7" s="63" t="s">
        <v>8</v>
      </c>
      <c r="B7" s="64" t="s">
        <v>230</v>
      </c>
      <c r="C7" s="62">
        <f>SUM(C8:C30)</f>
        <v>194</v>
      </c>
      <c r="D7" s="62">
        <f>SUM(D8:D30)</f>
        <v>91</v>
      </c>
      <c r="E7" s="62">
        <f aca="true" t="shared" si="1" ref="E7:J7">SUM(E8:E30)</f>
        <v>19744</v>
      </c>
      <c r="F7" s="62">
        <f t="shared" si="1"/>
        <v>10633</v>
      </c>
      <c r="G7" s="62">
        <f t="shared" si="1"/>
        <v>3966</v>
      </c>
      <c r="H7" s="62">
        <f t="shared" si="1"/>
        <v>2065</v>
      </c>
      <c r="I7" s="62">
        <f t="shared" si="1"/>
        <v>5272</v>
      </c>
      <c r="J7" s="62">
        <f t="shared" si="1"/>
        <v>3719</v>
      </c>
      <c r="K7" s="62">
        <f>SUM(K8:K30)</f>
        <v>244373</v>
      </c>
      <c r="L7" s="62">
        <f>SUM(L8:L30)</f>
        <v>169859</v>
      </c>
      <c r="M7" s="62">
        <f>SUM(M8:M30)</f>
        <v>73319</v>
      </c>
      <c r="N7" s="62">
        <f>SUM(N8:N30)</f>
        <v>52499</v>
      </c>
    </row>
    <row r="8" spans="1:14" s="56" customFormat="1" ht="15" customHeight="1">
      <c r="A8" s="65" t="s">
        <v>9</v>
      </c>
      <c r="B8" s="66" t="s">
        <v>165</v>
      </c>
      <c r="C8" s="67">
        <v>36</v>
      </c>
      <c r="D8" s="67">
        <v>16</v>
      </c>
      <c r="E8" s="67">
        <v>4511</v>
      </c>
      <c r="F8" s="67">
        <v>2729</v>
      </c>
      <c r="G8" s="67">
        <v>882</v>
      </c>
      <c r="H8" s="67">
        <v>455</v>
      </c>
      <c r="I8" s="67">
        <v>1252</v>
      </c>
      <c r="J8" s="67">
        <v>890</v>
      </c>
      <c r="K8" s="67">
        <v>60759</v>
      </c>
      <c r="L8" s="67">
        <v>41951</v>
      </c>
      <c r="M8" s="67">
        <v>18547</v>
      </c>
      <c r="N8" s="67">
        <v>13026</v>
      </c>
    </row>
    <row r="9" spans="1:14" s="56" customFormat="1" ht="15" customHeight="1">
      <c r="A9" s="65" t="s">
        <v>10</v>
      </c>
      <c r="B9" s="66" t="s">
        <v>171</v>
      </c>
      <c r="C9" s="67">
        <v>11</v>
      </c>
      <c r="D9" s="67">
        <v>7</v>
      </c>
      <c r="E9" s="67">
        <v>1178</v>
      </c>
      <c r="F9" s="67">
        <v>911</v>
      </c>
      <c r="G9" s="67">
        <v>209</v>
      </c>
      <c r="H9" s="67">
        <v>146</v>
      </c>
      <c r="I9" s="67">
        <v>462</v>
      </c>
      <c r="J9" s="67">
        <v>349</v>
      </c>
      <c r="K9" s="67">
        <v>21919</v>
      </c>
      <c r="L9" s="67">
        <v>16136</v>
      </c>
      <c r="M9" s="67">
        <v>6441</v>
      </c>
      <c r="N9" s="67">
        <v>4751</v>
      </c>
    </row>
    <row r="10" spans="1:14" s="56" customFormat="1" ht="15" customHeight="1">
      <c r="A10" s="65" t="s">
        <v>11</v>
      </c>
      <c r="B10" s="66" t="s">
        <v>234</v>
      </c>
      <c r="C10" s="67">
        <v>22</v>
      </c>
      <c r="D10" s="67">
        <v>6</v>
      </c>
      <c r="E10" s="67">
        <v>2097</v>
      </c>
      <c r="F10" s="67">
        <v>622</v>
      </c>
      <c r="G10" s="67">
        <v>411</v>
      </c>
      <c r="H10" s="67">
        <v>130</v>
      </c>
      <c r="I10" s="67">
        <v>484</v>
      </c>
      <c r="J10" s="67">
        <v>206</v>
      </c>
      <c r="K10" s="67">
        <v>21850</v>
      </c>
      <c r="L10" s="67">
        <v>8720</v>
      </c>
      <c r="M10" s="67">
        <v>5627</v>
      </c>
      <c r="N10" s="67">
        <v>1863</v>
      </c>
    </row>
    <row r="11" spans="1:14" s="56" customFormat="1" ht="15" customHeight="1">
      <c r="A11" s="65" t="s">
        <v>12</v>
      </c>
      <c r="B11" s="66" t="s">
        <v>173</v>
      </c>
      <c r="C11" s="67">
        <v>3</v>
      </c>
      <c r="D11" s="67">
        <v>3</v>
      </c>
      <c r="E11" s="67">
        <v>277</v>
      </c>
      <c r="F11" s="67">
        <v>277</v>
      </c>
      <c r="G11" s="67">
        <v>55</v>
      </c>
      <c r="H11" s="67">
        <v>55</v>
      </c>
      <c r="I11" s="67">
        <v>119</v>
      </c>
      <c r="J11" s="67">
        <v>119</v>
      </c>
      <c r="K11" s="67">
        <v>5613</v>
      </c>
      <c r="L11" s="67">
        <v>5613</v>
      </c>
      <c r="M11" s="67">
        <v>1618</v>
      </c>
      <c r="N11" s="67">
        <v>1618</v>
      </c>
    </row>
    <row r="12" spans="1:14" s="56" customFormat="1" ht="15" customHeight="1">
      <c r="A12" s="65" t="s">
        <v>13</v>
      </c>
      <c r="B12" s="66" t="s">
        <v>175</v>
      </c>
      <c r="C12" s="67">
        <v>10</v>
      </c>
      <c r="D12" s="67">
        <v>5</v>
      </c>
      <c r="E12" s="67">
        <v>1057</v>
      </c>
      <c r="F12" s="67">
        <v>553</v>
      </c>
      <c r="G12" s="67">
        <v>210</v>
      </c>
      <c r="H12" s="67">
        <v>108</v>
      </c>
      <c r="I12" s="67">
        <v>270</v>
      </c>
      <c r="J12" s="67">
        <v>217</v>
      </c>
      <c r="K12" s="67">
        <v>12848</v>
      </c>
      <c r="L12" s="67">
        <v>10390</v>
      </c>
      <c r="M12" s="67">
        <v>3842</v>
      </c>
      <c r="N12" s="67">
        <v>3163</v>
      </c>
    </row>
    <row r="13" spans="1:14" s="56" customFormat="1" ht="15" customHeight="1">
      <c r="A13" s="65" t="s">
        <v>14</v>
      </c>
      <c r="B13" s="66" t="s">
        <v>177</v>
      </c>
      <c r="C13" s="67">
        <v>3</v>
      </c>
      <c r="D13" s="67">
        <v>2</v>
      </c>
      <c r="E13" s="67">
        <v>198</v>
      </c>
      <c r="F13" s="67">
        <v>156</v>
      </c>
      <c r="G13" s="67">
        <v>46</v>
      </c>
      <c r="H13" s="67">
        <v>36</v>
      </c>
      <c r="I13" s="67">
        <v>61</v>
      </c>
      <c r="J13" s="67">
        <v>56</v>
      </c>
      <c r="K13" s="67">
        <v>2613</v>
      </c>
      <c r="L13" s="67">
        <v>2533</v>
      </c>
      <c r="M13" s="67">
        <v>658</v>
      </c>
      <c r="N13" s="67">
        <v>611</v>
      </c>
    </row>
    <row r="14" spans="1:14" s="56" customFormat="1" ht="15" customHeight="1">
      <c r="A14" s="65" t="s">
        <v>15</v>
      </c>
      <c r="B14" s="66" t="s">
        <v>179</v>
      </c>
      <c r="C14" s="67">
        <v>6</v>
      </c>
      <c r="D14" s="67">
        <v>3</v>
      </c>
      <c r="E14" s="67">
        <v>658</v>
      </c>
      <c r="F14" s="67">
        <v>306</v>
      </c>
      <c r="G14" s="67">
        <v>140</v>
      </c>
      <c r="H14" s="67">
        <v>64</v>
      </c>
      <c r="I14" s="67">
        <v>108</v>
      </c>
      <c r="J14" s="67">
        <v>78</v>
      </c>
      <c r="K14" s="67">
        <v>4644</v>
      </c>
      <c r="L14" s="67">
        <v>3316</v>
      </c>
      <c r="M14" s="67">
        <v>1262</v>
      </c>
      <c r="N14" s="67">
        <v>961</v>
      </c>
    </row>
    <row r="15" spans="1:14" s="56" customFormat="1" ht="15" customHeight="1">
      <c r="A15" s="65" t="s">
        <v>16</v>
      </c>
      <c r="B15" s="66" t="s">
        <v>236</v>
      </c>
      <c r="C15" s="67">
        <v>10</v>
      </c>
      <c r="D15" s="67">
        <v>3</v>
      </c>
      <c r="E15" s="67">
        <v>994</v>
      </c>
      <c r="F15" s="67">
        <v>277</v>
      </c>
      <c r="G15" s="67">
        <v>241</v>
      </c>
      <c r="H15" s="67">
        <v>67</v>
      </c>
      <c r="I15" s="67">
        <v>184</v>
      </c>
      <c r="J15" s="67">
        <v>91</v>
      </c>
      <c r="K15" s="67">
        <v>8580</v>
      </c>
      <c r="L15" s="67">
        <v>3931</v>
      </c>
      <c r="M15" s="67">
        <v>2574</v>
      </c>
      <c r="N15" s="67">
        <v>1430</v>
      </c>
    </row>
    <row r="16" spans="1:14" s="56" customFormat="1" ht="15" customHeight="1">
      <c r="A16" s="65" t="s">
        <v>17</v>
      </c>
      <c r="B16" s="66" t="s">
        <v>181</v>
      </c>
      <c r="C16" s="67">
        <v>7</v>
      </c>
      <c r="D16" s="67">
        <v>4</v>
      </c>
      <c r="E16" s="67">
        <v>673</v>
      </c>
      <c r="F16" s="67">
        <v>418</v>
      </c>
      <c r="G16" s="67">
        <v>134</v>
      </c>
      <c r="H16" s="67">
        <v>90</v>
      </c>
      <c r="I16" s="67">
        <v>194</v>
      </c>
      <c r="J16" s="67">
        <v>151</v>
      </c>
      <c r="K16" s="67">
        <v>8834</v>
      </c>
      <c r="L16" s="67">
        <v>6922</v>
      </c>
      <c r="M16" s="67">
        <v>2520</v>
      </c>
      <c r="N16" s="67">
        <v>2035</v>
      </c>
    </row>
    <row r="17" spans="1:14" s="56" customFormat="1" ht="15" customHeight="1">
      <c r="A17" s="65" t="s">
        <v>18</v>
      </c>
      <c r="B17" s="66" t="s">
        <v>183</v>
      </c>
      <c r="C17" s="67">
        <v>4</v>
      </c>
      <c r="D17" s="67">
        <v>4</v>
      </c>
      <c r="E17" s="67">
        <v>352</v>
      </c>
      <c r="F17" s="67">
        <v>352</v>
      </c>
      <c r="G17" s="67">
        <v>83</v>
      </c>
      <c r="H17" s="67">
        <v>83</v>
      </c>
      <c r="I17" s="67">
        <v>65</v>
      </c>
      <c r="J17" s="67">
        <v>65</v>
      </c>
      <c r="K17" s="67">
        <v>2783</v>
      </c>
      <c r="L17" s="67">
        <v>2783</v>
      </c>
      <c r="M17" s="67">
        <v>933</v>
      </c>
      <c r="N17" s="67">
        <v>933</v>
      </c>
    </row>
    <row r="18" spans="1:14" s="56" customFormat="1" ht="15" customHeight="1">
      <c r="A18" s="65" t="s">
        <v>19</v>
      </c>
      <c r="B18" s="66" t="s">
        <v>185</v>
      </c>
      <c r="C18" s="67">
        <v>8</v>
      </c>
      <c r="D18" s="67">
        <v>3</v>
      </c>
      <c r="E18" s="67">
        <v>656</v>
      </c>
      <c r="F18" s="67">
        <v>280</v>
      </c>
      <c r="G18" s="67">
        <v>128</v>
      </c>
      <c r="H18" s="67">
        <v>63</v>
      </c>
      <c r="I18" s="67">
        <v>171</v>
      </c>
      <c r="J18" s="67">
        <v>98</v>
      </c>
      <c r="K18" s="67">
        <v>8017</v>
      </c>
      <c r="L18" s="67">
        <v>4569</v>
      </c>
      <c r="M18" s="67">
        <v>2592</v>
      </c>
      <c r="N18" s="67">
        <v>1678</v>
      </c>
    </row>
    <row r="19" spans="1:14" s="56" customFormat="1" ht="15" customHeight="1">
      <c r="A19" s="65" t="s">
        <v>20</v>
      </c>
      <c r="B19" s="66" t="s">
        <v>187</v>
      </c>
      <c r="C19" s="67">
        <v>3</v>
      </c>
      <c r="D19" s="67">
        <v>1</v>
      </c>
      <c r="E19" s="67">
        <v>233</v>
      </c>
      <c r="F19" s="67">
        <v>102</v>
      </c>
      <c r="G19" s="67">
        <v>54</v>
      </c>
      <c r="H19" s="67">
        <v>26</v>
      </c>
      <c r="I19" s="67">
        <v>37</v>
      </c>
      <c r="J19" s="67">
        <v>12</v>
      </c>
      <c r="K19" s="67">
        <v>1478</v>
      </c>
      <c r="L19" s="67">
        <v>561</v>
      </c>
      <c r="M19" s="67">
        <v>405</v>
      </c>
      <c r="N19" s="67">
        <v>180</v>
      </c>
    </row>
    <row r="20" spans="1:14" s="56" customFormat="1" ht="15" customHeight="1">
      <c r="A20" s="65" t="s">
        <v>21</v>
      </c>
      <c r="B20" s="66" t="s">
        <v>238</v>
      </c>
      <c r="C20" s="67">
        <v>13</v>
      </c>
      <c r="D20" s="67">
        <v>6</v>
      </c>
      <c r="E20" s="67">
        <v>1003</v>
      </c>
      <c r="F20" s="67">
        <v>470</v>
      </c>
      <c r="G20" s="67">
        <v>173</v>
      </c>
      <c r="H20" s="67">
        <v>113</v>
      </c>
      <c r="I20" s="67">
        <v>273</v>
      </c>
      <c r="J20" s="67">
        <v>139</v>
      </c>
      <c r="K20" s="67">
        <v>12144</v>
      </c>
      <c r="L20" s="67">
        <v>5507</v>
      </c>
      <c r="M20" s="67">
        <v>3922</v>
      </c>
      <c r="N20" s="67">
        <v>2173</v>
      </c>
    </row>
    <row r="21" spans="1:14" s="56" customFormat="1" ht="15" customHeight="1">
      <c r="A21" s="65" t="s">
        <v>22</v>
      </c>
      <c r="B21" s="66" t="s">
        <v>240</v>
      </c>
      <c r="C21" s="67">
        <v>7</v>
      </c>
      <c r="D21" s="67">
        <v>4</v>
      </c>
      <c r="E21" s="67">
        <v>519</v>
      </c>
      <c r="F21" s="67">
        <v>361</v>
      </c>
      <c r="G21" s="67">
        <v>124</v>
      </c>
      <c r="H21" s="67">
        <v>75</v>
      </c>
      <c r="I21" s="67">
        <v>169</v>
      </c>
      <c r="J21" s="67">
        <v>138</v>
      </c>
      <c r="K21" s="67">
        <v>6930</v>
      </c>
      <c r="L21" s="67">
        <v>5926</v>
      </c>
      <c r="M21" s="67">
        <v>1710</v>
      </c>
      <c r="N21" s="67">
        <v>1542</v>
      </c>
    </row>
    <row r="22" spans="1:14" s="56" customFormat="1" ht="15" customHeight="1">
      <c r="A22" s="65" t="s">
        <v>23</v>
      </c>
      <c r="B22" s="66" t="s">
        <v>189</v>
      </c>
      <c r="C22" s="67">
        <v>7</v>
      </c>
      <c r="D22" s="67">
        <v>3</v>
      </c>
      <c r="E22" s="67">
        <v>503</v>
      </c>
      <c r="F22" s="67">
        <v>336</v>
      </c>
      <c r="G22" s="67">
        <v>111</v>
      </c>
      <c r="H22" s="67">
        <v>65</v>
      </c>
      <c r="I22" s="67">
        <v>160</v>
      </c>
      <c r="J22" s="67">
        <v>143</v>
      </c>
      <c r="K22" s="67">
        <v>6974</v>
      </c>
      <c r="L22" s="67">
        <v>6300</v>
      </c>
      <c r="M22" s="67">
        <v>2231</v>
      </c>
      <c r="N22" s="67">
        <v>2078</v>
      </c>
    </row>
    <row r="23" spans="1:14" s="56" customFormat="1" ht="15" customHeight="1">
      <c r="A23" s="65" t="s">
        <v>24</v>
      </c>
      <c r="B23" s="66" t="s">
        <v>191</v>
      </c>
      <c r="C23" s="67">
        <v>3</v>
      </c>
      <c r="D23" s="67">
        <v>2</v>
      </c>
      <c r="E23" s="67">
        <v>148</v>
      </c>
      <c r="F23" s="67">
        <v>126</v>
      </c>
      <c r="G23" s="67">
        <v>37</v>
      </c>
      <c r="H23" s="67">
        <v>35</v>
      </c>
      <c r="I23" s="67">
        <v>52</v>
      </c>
      <c r="J23" s="67">
        <v>52</v>
      </c>
      <c r="K23" s="67">
        <v>2261</v>
      </c>
      <c r="L23" s="67">
        <v>2261</v>
      </c>
      <c r="M23" s="67">
        <v>728</v>
      </c>
      <c r="N23" s="67">
        <v>728</v>
      </c>
    </row>
    <row r="24" spans="1:14" s="56" customFormat="1" ht="15" customHeight="1">
      <c r="A24" s="65" t="s">
        <v>25</v>
      </c>
      <c r="B24" s="66" t="s">
        <v>193</v>
      </c>
      <c r="C24" s="67">
        <v>5</v>
      </c>
      <c r="D24" s="67">
        <v>3</v>
      </c>
      <c r="E24" s="67">
        <v>404</v>
      </c>
      <c r="F24" s="67">
        <v>236</v>
      </c>
      <c r="G24" s="67">
        <v>92</v>
      </c>
      <c r="H24" s="67">
        <v>59</v>
      </c>
      <c r="I24" s="67">
        <v>89</v>
      </c>
      <c r="J24" s="67">
        <v>76</v>
      </c>
      <c r="K24" s="67">
        <v>3618</v>
      </c>
      <c r="L24" s="67">
        <v>3181</v>
      </c>
      <c r="M24" s="67">
        <v>1191</v>
      </c>
      <c r="N24" s="67">
        <v>1077</v>
      </c>
    </row>
    <row r="25" spans="1:14" s="56" customFormat="1" ht="15" customHeight="1">
      <c r="A25" s="65" t="s">
        <v>26</v>
      </c>
      <c r="B25" s="66" t="s">
        <v>195</v>
      </c>
      <c r="C25" s="67">
        <v>1</v>
      </c>
      <c r="D25" s="67">
        <v>1</v>
      </c>
      <c r="E25" s="67">
        <v>98</v>
      </c>
      <c r="F25" s="67">
        <v>98</v>
      </c>
      <c r="G25" s="67">
        <v>20</v>
      </c>
      <c r="H25" s="67">
        <v>20</v>
      </c>
      <c r="I25" s="67">
        <v>26</v>
      </c>
      <c r="J25" s="67">
        <v>26</v>
      </c>
      <c r="K25" s="67">
        <v>1050</v>
      </c>
      <c r="L25" s="67">
        <v>1050</v>
      </c>
      <c r="M25" s="67">
        <v>358</v>
      </c>
      <c r="N25" s="67">
        <v>358</v>
      </c>
    </row>
    <row r="26" spans="1:14" s="56" customFormat="1" ht="15" customHeight="1">
      <c r="A26" s="65" t="s">
        <v>27</v>
      </c>
      <c r="B26" s="66" t="s">
        <v>197</v>
      </c>
      <c r="C26" s="67">
        <v>4</v>
      </c>
      <c r="D26" s="67">
        <v>2</v>
      </c>
      <c r="E26" s="67">
        <v>477</v>
      </c>
      <c r="F26" s="67">
        <v>246</v>
      </c>
      <c r="G26" s="67">
        <v>98</v>
      </c>
      <c r="H26" s="67">
        <v>46</v>
      </c>
      <c r="I26" s="67">
        <v>134</v>
      </c>
      <c r="J26" s="67">
        <v>106</v>
      </c>
      <c r="K26" s="67">
        <v>5837</v>
      </c>
      <c r="L26" s="67">
        <v>4792</v>
      </c>
      <c r="M26" s="67">
        <v>1749</v>
      </c>
      <c r="N26" s="67">
        <v>1564</v>
      </c>
    </row>
    <row r="27" spans="1:14" s="56" customFormat="1" ht="15" customHeight="1">
      <c r="A27" s="65" t="s">
        <v>28</v>
      </c>
      <c r="B27" s="66" t="s">
        <v>199</v>
      </c>
      <c r="C27" s="67">
        <v>6</v>
      </c>
      <c r="D27" s="67">
        <v>3</v>
      </c>
      <c r="E27" s="67">
        <v>635</v>
      </c>
      <c r="F27" s="67">
        <v>350</v>
      </c>
      <c r="G27" s="67">
        <v>126</v>
      </c>
      <c r="H27" s="67">
        <v>78</v>
      </c>
      <c r="I27" s="67">
        <v>146</v>
      </c>
      <c r="J27" s="67">
        <v>122</v>
      </c>
      <c r="K27" s="67">
        <v>6403</v>
      </c>
      <c r="L27" s="67">
        <v>5338</v>
      </c>
      <c r="M27" s="67">
        <v>1955</v>
      </c>
      <c r="N27" s="67">
        <v>1674</v>
      </c>
    </row>
    <row r="28" spans="1:14" s="56" customFormat="1" ht="15" customHeight="1">
      <c r="A28" s="65" t="s">
        <v>29</v>
      </c>
      <c r="B28" s="66" t="s">
        <v>167</v>
      </c>
      <c r="C28" s="67">
        <v>7</v>
      </c>
      <c r="D28" s="67">
        <v>4</v>
      </c>
      <c r="E28" s="67">
        <v>1023</v>
      </c>
      <c r="F28" s="67">
        <v>613</v>
      </c>
      <c r="G28" s="67">
        <v>200</v>
      </c>
      <c r="H28" s="67">
        <v>110</v>
      </c>
      <c r="I28" s="67">
        <v>310</v>
      </c>
      <c r="J28" s="67">
        <v>261</v>
      </c>
      <c r="K28" s="67">
        <v>15618</v>
      </c>
      <c r="L28" s="67">
        <v>13170</v>
      </c>
      <c r="M28" s="67">
        <v>5084</v>
      </c>
      <c r="N28" s="67">
        <v>4339</v>
      </c>
    </row>
    <row r="29" spans="1:14" s="56" customFormat="1" ht="15" customHeight="1">
      <c r="A29" s="65" t="s">
        <v>30</v>
      </c>
      <c r="B29" s="66" t="s">
        <v>201</v>
      </c>
      <c r="C29" s="67">
        <v>6</v>
      </c>
      <c r="D29" s="67">
        <v>2</v>
      </c>
      <c r="E29" s="67">
        <v>656</v>
      </c>
      <c r="F29" s="67">
        <v>291</v>
      </c>
      <c r="G29" s="67">
        <v>120</v>
      </c>
      <c r="H29" s="67">
        <v>52</v>
      </c>
      <c r="I29" s="67">
        <v>193</v>
      </c>
      <c r="J29" s="67">
        <v>123</v>
      </c>
      <c r="K29" s="67">
        <v>8742</v>
      </c>
      <c r="L29" s="67">
        <v>5376</v>
      </c>
      <c r="M29" s="67">
        <v>2810</v>
      </c>
      <c r="N29" s="67">
        <v>1741</v>
      </c>
    </row>
    <row r="30" spans="1:14" s="56" customFormat="1" ht="15" customHeight="1">
      <c r="A30" s="65" t="s">
        <v>31</v>
      </c>
      <c r="B30" s="66" t="s">
        <v>169</v>
      </c>
      <c r="C30" s="67">
        <v>12</v>
      </c>
      <c r="D30" s="67">
        <v>4</v>
      </c>
      <c r="E30" s="67">
        <v>1394</v>
      </c>
      <c r="F30" s="67">
        <v>523</v>
      </c>
      <c r="G30" s="67">
        <v>272</v>
      </c>
      <c r="H30" s="67">
        <v>89</v>
      </c>
      <c r="I30" s="67">
        <v>313</v>
      </c>
      <c r="J30" s="67">
        <v>201</v>
      </c>
      <c r="K30" s="67">
        <v>14858</v>
      </c>
      <c r="L30" s="67">
        <v>9533</v>
      </c>
      <c r="M30" s="67">
        <v>4562</v>
      </c>
      <c r="N30" s="67">
        <v>2976</v>
      </c>
    </row>
    <row r="31" spans="1:14" s="56" customFormat="1" ht="15" customHeight="1">
      <c r="A31" s="63" t="s">
        <v>32</v>
      </c>
      <c r="B31" s="68" t="s">
        <v>203</v>
      </c>
      <c r="C31" s="62">
        <f>C32+C33</f>
        <v>2</v>
      </c>
      <c r="D31" s="62">
        <f>SUM(D32:D33)</f>
        <v>2</v>
      </c>
      <c r="E31" s="62">
        <f aca="true" t="shared" si="2" ref="E31:J31">SUM(E32:E33)</f>
        <v>99</v>
      </c>
      <c r="F31" s="62">
        <f t="shared" si="2"/>
        <v>99</v>
      </c>
      <c r="G31" s="62">
        <f t="shared" si="2"/>
        <v>34</v>
      </c>
      <c r="H31" s="62">
        <f t="shared" si="2"/>
        <v>34</v>
      </c>
      <c r="I31" s="62">
        <f t="shared" si="2"/>
        <v>33</v>
      </c>
      <c r="J31" s="62">
        <f t="shared" si="2"/>
        <v>33</v>
      </c>
      <c r="K31" s="62">
        <f>K32+K33</f>
        <v>1315</v>
      </c>
      <c r="L31" s="62">
        <f>SUM(L32:L33)</f>
        <v>1315</v>
      </c>
      <c r="M31" s="62">
        <f>SUM(M32:M33)</f>
        <v>445</v>
      </c>
      <c r="N31" s="62">
        <f>SUM(N32:N33)</f>
        <v>445</v>
      </c>
    </row>
    <row r="32" spans="1:14" s="56" customFormat="1" ht="15" customHeight="1">
      <c r="A32" s="65" t="s">
        <v>33</v>
      </c>
      <c r="B32" s="66" t="s">
        <v>205</v>
      </c>
      <c r="C32" s="67">
        <v>1</v>
      </c>
      <c r="D32" s="67">
        <v>1</v>
      </c>
      <c r="E32" s="67">
        <v>73</v>
      </c>
      <c r="F32" s="67">
        <v>73</v>
      </c>
      <c r="G32" s="67">
        <v>20</v>
      </c>
      <c r="H32" s="67">
        <v>20</v>
      </c>
      <c r="I32" s="67">
        <v>27</v>
      </c>
      <c r="J32" s="67">
        <v>27</v>
      </c>
      <c r="K32" s="67">
        <v>1123</v>
      </c>
      <c r="L32" s="67">
        <v>1123</v>
      </c>
      <c r="M32" s="67">
        <v>377</v>
      </c>
      <c r="N32" s="67">
        <v>377</v>
      </c>
    </row>
    <row r="33" spans="1:14" s="56" customFormat="1" ht="15" customHeight="1">
      <c r="A33" s="69" t="s">
        <v>34</v>
      </c>
      <c r="B33" s="70" t="s">
        <v>207</v>
      </c>
      <c r="C33" s="71">
        <v>1</v>
      </c>
      <c r="D33" s="71">
        <v>1</v>
      </c>
      <c r="E33" s="71">
        <v>26</v>
      </c>
      <c r="F33" s="71">
        <v>26</v>
      </c>
      <c r="G33" s="71">
        <v>14</v>
      </c>
      <c r="H33" s="71">
        <v>14</v>
      </c>
      <c r="I33" s="71">
        <v>6</v>
      </c>
      <c r="J33" s="71">
        <v>6</v>
      </c>
      <c r="K33" s="71">
        <v>192</v>
      </c>
      <c r="L33" s="71">
        <v>192</v>
      </c>
      <c r="M33" s="71">
        <v>68</v>
      </c>
      <c r="N33" s="71">
        <v>68</v>
      </c>
    </row>
    <row r="34" spans="1:4" s="56" customFormat="1" ht="15" customHeight="1">
      <c r="A34" s="55"/>
      <c r="D34" s="72"/>
    </row>
    <row r="35" spans="1:5" s="56" customFormat="1" ht="15" customHeight="1">
      <c r="A35" s="55"/>
      <c r="D35" s="72"/>
      <c r="E35" s="72"/>
    </row>
    <row r="36" spans="4:5" s="56" customFormat="1" ht="15" customHeight="1">
      <c r="D36" s="72"/>
      <c r="E36" s="72"/>
    </row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  <row r="43" s="56" customFormat="1" ht="13.5"/>
    <row r="44" s="56" customFormat="1" ht="13.5"/>
    <row r="45" s="56" customFormat="1" ht="13.5"/>
    <row r="46" s="56" customFormat="1" ht="13.5"/>
    <row r="47" s="56" customFormat="1" ht="13.5"/>
    <row r="48" s="56" customFormat="1" ht="13.5"/>
    <row r="49" s="56" customFormat="1" ht="13.5"/>
    <row r="50" s="56" customFormat="1" ht="13.5"/>
    <row r="51" s="56" customFormat="1" ht="13.5"/>
    <row r="52" s="56" customFormat="1" ht="13.5"/>
    <row r="53" s="56" customFormat="1" ht="13.5"/>
    <row r="54" s="56" customFormat="1" ht="13.5"/>
    <row r="55" s="56" customFormat="1" ht="13.5"/>
    <row r="56" s="56" customFormat="1" ht="13.5"/>
    <row r="57" s="56" customFormat="1" ht="13.5"/>
    <row r="58" s="56" customFormat="1" ht="13.5"/>
    <row r="59" s="56" customFormat="1" ht="13.5"/>
    <row r="60" s="56" customFormat="1" ht="13.5"/>
    <row r="61" s="56" customFormat="1" ht="13.5"/>
    <row r="62" s="56" customFormat="1" ht="13.5"/>
    <row r="63" s="56" customFormat="1" ht="13.5"/>
    <row r="64" s="56" customFormat="1" ht="13.5"/>
    <row r="65" s="56" customFormat="1" ht="13.5"/>
    <row r="66" s="56" customFormat="1" ht="13.5"/>
    <row r="67" s="56" customFormat="1" ht="13.5"/>
    <row r="68" s="56" customFormat="1" ht="13.5"/>
    <row r="69" s="56" customFormat="1" ht="13.5"/>
    <row r="70" s="56" customFormat="1" ht="13.5"/>
    <row r="71" s="26" customFormat="1" ht="12.75"/>
    <row r="72" s="26" customFormat="1" ht="12.75"/>
    <row r="73" s="26" customFormat="1" ht="12.75"/>
    <row r="74" s="26" customFormat="1" ht="12.75"/>
  </sheetData>
  <sheetProtection/>
  <mergeCells count="11">
    <mergeCell ref="E4:F4"/>
    <mergeCell ref="G4:H4"/>
    <mergeCell ref="I4:J4"/>
    <mergeCell ref="A1:N1"/>
    <mergeCell ref="A2:N2"/>
    <mergeCell ref="A3:G3"/>
    <mergeCell ref="H3:N3"/>
    <mergeCell ref="K4:L4"/>
    <mergeCell ref="M4:N4"/>
    <mergeCell ref="A4:B5"/>
    <mergeCell ref="C4:D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G32"/>
  <sheetViews>
    <sheetView zoomScalePageLayoutView="0" workbookViewId="0" topLeftCell="A1">
      <pane xSplit="1" ySplit="4" topLeftCell="B5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" sqref="A1:G1"/>
    </sheetView>
  </sheetViews>
  <sheetFormatPr defaultColWidth="9.00390625" defaultRowHeight="16.5"/>
  <cols>
    <col min="1" max="1" width="24.50390625" style="1" customWidth="1"/>
    <col min="2" max="2" width="12.00390625" style="1" customWidth="1"/>
    <col min="3" max="3" width="10.875" style="1" customWidth="1"/>
    <col min="4" max="4" width="11.00390625" style="1" customWidth="1"/>
    <col min="5" max="5" width="11.375" style="1" customWidth="1"/>
    <col min="6" max="6" width="12.75390625" style="1" customWidth="1"/>
    <col min="7" max="7" width="10.125" style="1" customWidth="1"/>
    <col min="8" max="16384" width="9.00390625" style="1" customWidth="1"/>
  </cols>
  <sheetData>
    <row r="1" spans="1:7" ht="19.5" customHeight="1">
      <c r="A1" s="88" t="s">
        <v>164</v>
      </c>
      <c r="B1" s="88"/>
      <c r="C1" s="88"/>
      <c r="D1" s="88"/>
      <c r="E1" s="88"/>
      <c r="F1" s="88"/>
      <c r="G1" s="88"/>
    </row>
    <row r="2" spans="1:7" ht="19.5" customHeight="1">
      <c r="A2" s="88" t="s">
        <v>107</v>
      </c>
      <c r="B2" s="88"/>
      <c r="C2" s="88"/>
      <c r="D2" s="88"/>
      <c r="E2" s="88"/>
      <c r="F2" s="88"/>
      <c r="G2" s="88"/>
    </row>
    <row r="3" spans="1:7" ht="19.5" customHeight="1">
      <c r="A3" s="87">
        <v>84</v>
      </c>
      <c r="B3" s="87"/>
      <c r="C3" s="87"/>
      <c r="D3" s="89" t="str">
        <f>"SY"&amp;A3+1911&amp;"-"&amp;A3+1912</f>
        <v>SY1995-1996</v>
      </c>
      <c r="E3" s="89"/>
      <c r="F3" s="89"/>
      <c r="G3" s="89"/>
    </row>
    <row r="4" spans="1:7" s="23" customFormat="1" ht="28.5" customHeight="1">
      <c r="A4" s="20"/>
      <c r="B4" s="21" t="s">
        <v>108</v>
      </c>
      <c r="C4" s="22" t="s">
        <v>109</v>
      </c>
      <c r="D4" s="22" t="s">
        <v>110</v>
      </c>
      <c r="E4" s="22" t="s">
        <v>111</v>
      </c>
      <c r="F4" s="22" t="s">
        <v>105</v>
      </c>
      <c r="G4" s="22" t="s">
        <v>112</v>
      </c>
    </row>
    <row r="5" spans="1:7" s="37" customFormat="1" ht="15" customHeight="1">
      <c r="A5" s="38" t="s">
        <v>40</v>
      </c>
      <c r="B5" s="39">
        <f aca="true" t="shared" si="0" ref="B5:B30">SUM(C5:G5)</f>
        <v>206</v>
      </c>
      <c r="C5" s="40">
        <v>7</v>
      </c>
      <c r="D5" s="40">
        <v>23</v>
      </c>
      <c r="E5" s="40">
        <v>66</v>
      </c>
      <c r="F5" s="40">
        <v>3</v>
      </c>
      <c r="G5" s="40">
        <v>107</v>
      </c>
    </row>
    <row r="6" spans="1:7" s="37" customFormat="1" ht="15" customHeight="1">
      <c r="A6" s="41" t="s">
        <v>41</v>
      </c>
      <c r="B6" s="42">
        <f t="shared" si="0"/>
        <v>21361</v>
      </c>
      <c r="C6" s="43">
        <f>C7+C8</f>
        <v>638</v>
      </c>
      <c r="D6" s="43">
        <f>D7+D8</f>
        <v>3530</v>
      </c>
      <c r="E6" s="43">
        <f>E7+E8</f>
        <v>7065</v>
      </c>
      <c r="F6" s="43">
        <f>F7+F8</f>
        <v>510</v>
      </c>
      <c r="G6" s="43">
        <f>G7+G8</f>
        <v>9618</v>
      </c>
    </row>
    <row r="7" spans="1:7" s="37" customFormat="1" ht="15" customHeight="1">
      <c r="A7" s="44" t="s">
        <v>42</v>
      </c>
      <c r="B7" s="45">
        <f t="shared" si="0"/>
        <v>10481</v>
      </c>
      <c r="C7" s="46">
        <v>332</v>
      </c>
      <c r="D7" s="46">
        <v>1430</v>
      </c>
      <c r="E7" s="46">
        <v>3951</v>
      </c>
      <c r="F7" s="46">
        <v>177</v>
      </c>
      <c r="G7" s="46">
        <v>4591</v>
      </c>
    </row>
    <row r="8" spans="1:7" s="37" customFormat="1" ht="15" customHeight="1">
      <c r="A8" s="44" t="s">
        <v>43</v>
      </c>
      <c r="B8" s="45">
        <f t="shared" si="0"/>
        <v>10880</v>
      </c>
      <c r="C8" s="46">
        <v>306</v>
      </c>
      <c r="D8" s="46">
        <v>2100</v>
      </c>
      <c r="E8" s="46">
        <v>3114</v>
      </c>
      <c r="F8" s="46">
        <v>333</v>
      </c>
      <c r="G8" s="46">
        <v>5027</v>
      </c>
    </row>
    <row r="9" spans="1:7" s="37" customFormat="1" ht="15" customHeight="1">
      <c r="A9" s="41" t="s">
        <v>44</v>
      </c>
      <c r="B9" s="42">
        <f t="shared" si="0"/>
        <v>4132</v>
      </c>
      <c r="C9" s="43">
        <f>C10+C11</f>
        <v>167</v>
      </c>
      <c r="D9" s="43">
        <f>D10+D11</f>
        <v>554</v>
      </c>
      <c r="E9" s="43">
        <f>E10+E11</f>
        <v>1418</v>
      </c>
      <c r="F9" s="43">
        <f>F10+F11</f>
        <v>39</v>
      </c>
      <c r="G9" s="43">
        <f>G10+G11</f>
        <v>1954</v>
      </c>
    </row>
    <row r="10" spans="1:7" s="37" customFormat="1" ht="15" customHeight="1">
      <c r="A10" s="44" t="s">
        <v>45</v>
      </c>
      <c r="B10" s="45">
        <f t="shared" si="0"/>
        <v>1324</v>
      </c>
      <c r="C10" s="46">
        <v>60</v>
      </c>
      <c r="D10" s="46">
        <v>154</v>
      </c>
      <c r="E10" s="46">
        <v>501</v>
      </c>
      <c r="F10" s="46">
        <v>10</v>
      </c>
      <c r="G10" s="46">
        <v>599</v>
      </c>
    </row>
    <row r="11" spans="1:7" s="37" customFormat="1" ht="15" customHeight="1">
      <c r="A11" s="44" t="s">
        <v>46</v>
      </c>
      <c r="B11" s="45">
        <f t="shared" si="0"/>
        <v>2808</v>
      </c>
      <c r="C11" s="46">
        <v>107</v>
      </c>
      <c r="D11" s="46">
        <v>400</v>
      </c>
      <c r="E11" s="46">
        <v>917</v>
      </c>
      <c r="F11" s="46">
        <v>29</v>
      </c>
      <c r="G11" s="46">
        <v>1355</v>
      </c>
    </row>
    <row r="12" spans="1:7" s="37" customFormat="1" ht="15" customHeight="1">
      <c r="A12" s="41" t="s">
        <v>47</v>
      </c>
      <c r="B12" s="42">
        <f t="shared" si="0"/>
        <v>5638</v>
      </c>
      <c r="C12" s="43">
        <f>C13+C14+C15</f>
        <v>198</v>
      </c>
      <c r="D12" s="43">
        <f>D13+D14+D15</f>
        <v>1260</v>
      </c>
      <c r="E12" s="43">
        <f>E13+E14+E15</f>
        <v>2518</v>
      </c>
      <c r="F12" s="43">
        <f>F13+F14+F15</f>
        <v>32</v>
      </c>
      <c r="G12" s="43">
        <f>G13+G14+G15</f>
        <v>1630</v>
      </c>
    </row>
    <row r="13" spans="1:7" s="37" customFormat="1" ht="15" customHeight="1">
      <c r="A13" s="44" t="s">
        <v>48</v>
      </c>
      <c r="B13" s="45">
        <f t="shared" si="0"/>
        <v>2029</v>
      </c>
      <c r="C13" s="46">
        <v>71</v>
      </c>
      <c r="D13" s="46">
        <v>464</v>
      </c>
      <c r="E13" s="46">
        <v>880</v>
      </c>
      <c r="F13" s="46">
        <v>32</v>
      </c>
      <c r="G13" s="46">
        <v>582</v>
      </c>
    </row>
    <row r="14" spans="1:7" s="37" customFormat="1" ht="15" customHeight="1">
      <c r="A14" s="44" t="s">
        <v>49</v>
      </c>
      <c r="B14" s="45">
        <f t="shared" si="0"/>
        <v>1867</v>
      </c>
      <c r="C14" s="46">
        <v>64</v>
      </c>
      <c r="D14" s="46">
        <v>416</v>
      </c>
      <c r="E14" s="46">
        <v>835</v>
      </c>
      <c r="F14" s="46">
        <v>0</v>
      </c>
      <c r="G14" s="46">
        <v>552</v>
      </c>
    </row>
    <row r="15" spans="1:7" s="37" customFormat="1" ht="15" customHeight="1">
      <c r="A15" s="44" t="s">
        <v>50</v>
      </c>
      <c r="B15" s="45">
        <f t="shared" si="0"/>
        <v>1742</v>
      </c>
      <c r="C15" s="46">
        <v>63</v>
      </c>
      <c r="D15" s="46">
        <v>380</v>
      </c>
      <c r="E15" s="46">
        <v>803</v>
      </c>
      <c r="F15" s="46">
        <v>0</v>
      </c>
      <c r="G15" s="46">
        <v>496</v>
      </c>
    </row>
    <row r="16" spans="1:7" s="37" customFormat="1" ht="15" customHeight="1">
      <c r="A16" s="41" t="s">
        <v>51</v>
      </c>
      <c r="B16" s="42">
        <f t="shared" si="0"/>
        <v>255387</v>
      </c>
      <c r="C16" s="43">
        <f>C17+C18</f>
        <v>7535</v>
      </c>
      <c r="D16" s="43">
        <f>D17+D18</f>
        <v>57417</v>
      </c>
      <c r="E16" s="43">
        <f>E17+E18</f>
        <v>112479</v>
      </c>
      <c r="F16" s="43">
        <f>F17+F18</f>
        <v>1418</v>
      </c>
      <c r="G16" s="43">
        <f>G17+G18</f>
        <v>76538</v>
      </c>
    </row>
    <row r="17" spans="1:7" s="37" customFormat="1" ht="15" customHeight="1">
      <c r="A17" s="44" t="s">
        <v>45</v>
      </c>
      <c r="B17" s="45">
        <f t="shared" si="0"/>
        <v>134391</v>
      </c>
      <c r="C17" s="46">
        <f aca="true" t="shared" si="1" ref="C17:G18">C20+C23+C26</f>
        <v>5028</v>
      </c>
      <c r="D17" s="46">
        <f t="shared" si="1"/>
        <v>28929</v>
      </c>
      <c r="E17" s="46">
        <f t="shared" si="1"/>
        <v>60753</v>
      </c>
      <c r="F17" s="46">
        <f>F20+F23+F26</f>
        <v>756</v>
      </c>
      <c r="G17" s="46">
        <f t="shared" si="1"/>
        <v>38925</v>
      </c>
    </row>
    <row r="18" spans="1:7" s="37" customFormat="1" ht="15" customHeight="1">
      <c r="A18" s="44" t="s">
        <v>46</v>
      </c>
      <c r="B18" s="45">
        <f t="shared" si="0"/>
        <v>120996</v>
      </c>
      <c r="C18" s="46">
        <f t="shared" si="1"/>
        <v>2507</v>
      </c>
      <c r="D18" s="46">
        <f t="shared" si="1"/>
        <v>28488</v>
      </c>
      <c r="E18" s="46">
        <f t="shared" si="1"/>
        <v>51726</v>
      </c>
      <c r="F18" s="46">
        <f>F21+F24+F27</f>
        <v>662</v>
      </c>
      <c r="G18" s="46">
        <f t="shared" si="1"/>
        <v>37613</v>
      </c>
    </row>
    <row r="19" spans="1:7" s="37" customFormat="1" ht="15" customHeight="1">
      <c r="A19" s="48" t="s">
        <v>52</v>
      </c>
      <c r="B19" s="49">
        <f t="shared" si="0"/>
        <v>92842</v>
      </c>
      <c r="C19" s="50">
        <f>C20+C21</f>
        <v>2645</v>
      </c>
      <c r="D19" s="50">
        <f>D20+D21</f>
        <v>21543</v>
      </c>
      <c r="E19" s="50">
        <f>E20+E21</f>
        <v>39591</v>
      </c>
      <c r="F19" s="50">
        <f>F20+F21</f>
        <v>1418</v>
      </c>
      <c r="G19" s="50">
        <f>G20+G21</f>
        <v>27645</v>
      </c>
    </row>
    <row r="20" spans="1:7" s="37" customFormat="1" ht="15" customHeight="1">
      <c r="A20" s="44" t="s">
        <v>45</v>
      </c>
      <c r="B20" s="45">
        <f t="shared" si="0"/>
        <v>48797</v>
      </c>
      <c r="C20" s="46">
        <v>1756</v>
      </c>
      <c r="D20" s="46">
        <v>10802</v>
      </c>
      <c r="E20" s="46">
        <v>21273</v>
      </c>
      <c r="F20" s="46">
        <v>756</v>
      </c>
      <c r="G20" s="46">
        <v>14210</v>
      </c>
    </row>
    <row r="21" spans="1:7" s="37" customFormat="1" ht="15" customHeight="1">
      <c r="A21" s="44" t="s">
        <v>46</v>
      </c>
      <c r="B21" s="45">
        <f t="shared" si="0"/>
        <v>44045</v>
      </c>
      <c r="C21" s="46">
        <v>889</v>
      </c>
      <c r="D21" s="46">
        <v>10741</v>
      </c>
      <c r="E21" s="46">
        <v>18318</v>
      </c>
      <c r="F21" s="46">
        <v>662</v>
      </c>
      <c r="G21" s="46">
        <v>13435</v>
      </c>
    </row>
    <row r="22" spans="1:7" s="37" customFormat="1" ht="15" customHeight="1">
      <c r="A22" s="48" t="s">
        <v>155</v>
      </c>
      <c r="B22" s="49">
        <f t="shared" si="0"/>
        <v>84315</v>
      </c>
      <c r="C22" s="50">
        <f>C23+C24</f>
        <v>2457</v>
      </c>
      <c r="D22" s="50">
        <f>D23+D24</f>
        <v>18680</v>
      </c>
      <c r="E22" s="50">
        <f>E23+E24</f>
        <v>37477</v>
      </c>
      <c r="F22" s="50">
        <f>F23+F24</f>
        <v>0</v>
      </c>
      <c r="G22" s="50">
        <f>G23+G24</f>
        <v>25701</v>
      </c>
    </row>
    <row r="23" spans="1:7" s="37" customFormat="1" ht="15" customHeight="1">
      <c r="A23" s="44" t="s">
        <v>45</v>
      </c>
      <c r="B23" s="45">
        <f t="shared" si="0"/>
        <v>44725</v>
      </c>
      <c r="C23" s="46">
        <v>1650</v>
      </c>
      <c r="D23" s="46">
        <v>9430</v>
      </c>
      <c r="E23" s="46">
        <v>20404</v>
      </c>
      <c r="F23" s="46">
        <v>0</v>
      </c>
      <c r="G23" s="46">
        <v>13241</v>
      </c>
    </row>
    <row r="24" spans="1:7" s="37" customFormat="1" ht="15" customHeight="1">
      <c r="A24" s="44" t="s">
        <v>46</v>
      </c>
      <c r="B24" s="45">
        <f t="shared" si="0"/>
        <v>39590</v>
      </c>
      <c r="C24" s="46">
        <v>807</v>
      </c>
      <c r="D24" s="46">
        <v>9250</v>
      </c>
      <c r="E24" s="46">
        <v>17073</v>
      </c>
      <c r="F24" s="46">
        <v>0</v>
      </c>
      <c r="G24" s="46">
        <v>12460</v>
      </c>
    </row>
    <row r="25" spans="1:7" s="37" customFormat="1" ht="15" customHeight="1">
      <c r="A25" s="48" t="s">
        <v>156</v>
      </c>
      <c r="B25" s="49">
        <f t="shared" si="0"/>
        <v>78230</v>
      </c>
      <c r="C25" s="50">
        <f>C26+C27</f>
        <v>2433</v>
      </c>
      <c r="D25" s="50">
        <f>D26+D27</f>
        <v>17194</v>
      </c>
      <c r="E25" s="50">
        <f>E26+E27</f>
        <v>35411</v>
      </c>
      <c r="F25" s="50">
        <f>F26+F27</f>
        <v>0</v>
      </c>
      <c r="G25" s="50">
        <f>G26+G27</f>
        <v>23192</v>
      </c>
    </row>
    <row r="26" spans="1:7" s="37" customFormat="1" ht="15" customHeight="1">
      <c r="A26" s="44" t="s">
        <v>45</v>
      </c>
      <c r="B26" s="45">
        <f t="shared" si="0"/>
        <v>40869</v>
      </c>
      <c r="C26" s="46">
        <v>1622</v>
      </c>
      <c r="D26" s="46">
        <v>8697</v>
      </c>
      <c r="E26" s="46">
        <v>19076</v>
      </c>
      <c r="F26" s="46">
        <v>0</v>
      </c>
      <c r="G26" s="46">
        <v>11474</v>
      </c>
    </row>
    <row r="27" spans="1:7" s="37" customFormat="1" ht="15" customHeight="1">
      <c r="A27" s="44" t="s">
        <v>46</v>
      </c>
      <c r="B27" s="45">
        <f t="shared" si="0"/>
        <v>37361</v>
      </c>
      <c r="C27" s="46">
        <v>811</v>
      </c>
      <c r="D27" s="46">
        <v>8497</v>
      </c>
      <c r="E27" s="46">
        <v>16335</v>
      </c>
      <c r="F27" s="46">
        <v>0</v>
      </c>
      <c r="G27" s="46">
        <v>11718</v>
      </c>
    </row>
    <row r="28" spans="1:7" s="37" customFormat="1" ht="28.5" customHeight="1">
      <c r="A28" s="48" t="s">
        <v>82</v>
      </c>
      <c r="B28" s="42">
        <f t="shared" si="0"/>
        <v>74667</v>
      </c>
      <c r="C28" s="43">
        <f>C29+C30</f>
        <v>2367</v>
      </c>
      <c r="D28" s="43">
        <f>D29+D30</f>
        <v>16177</v>
      </c>
      <c r="E28" s="43">
        <f>E29+E30</f>
        <v>34368</v>
      </c>
      <c r="F28" s="43">
        <v>0</v>
      </c>
      <c r="G28" s="43">
        <f>G29+G30</f>
        <v>21755</v>
      </c>
    </row>
    <row r="29" spans="1:7" s="37" customFormat="1" ht="15" customHeight="1">
      <c r="A29" s="44" t="s">
        <v>45</v>
      </c>
      <c r="B29" s="45">
        <f t="shared" si="0"/>
        <v>39113</v>
      </c>
      <c r="C29" s="46">
        <v>1543</v>
      </c>
      <c r="D29" s="46">
        <v>8322</v>
      </c>
      <c r="E29" s="46">
        <v>18491</v>
      </c>
      <c r="F29" s="46">
        <v>0</v>
      </c>
      <c r="G29" s="46">
        <v>10757</v>
      </c>
    </row>
    <row r="30" spans="1:7" s="37" customFormat="1" ht="15" customHeight="1">
      <c r="A30" s="52" t="s">
        <v>46</v>
      </c>
      <c r="B30" s="53">
        <f t="shared" si="0"/>
        <v>35554</v>
      </c>
      <c r="C30" s="54">
        <v>824</v>
      </c>
      <c r="D30" s="54">
        <v>7855</v>
      </c>
      <c r="E30" s="54">
        <v>15877</v>
      </c>
      <c r="F30" s="54">
        <v>0</v>
      </c>
      <c r="G30" s="54">
        <v>10998</v>
      </c>
    </row>
    <row r="31" s="37" customFormat="1" ht="15">
      <c r="A31" s="55"/>
    </row>
    <row r="32" s="37" customFormat="1" ht="15">
      <c r="A32" s="55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</sheetData>
  <sheetProtection/>
  <mergeCells count="4">
    <mergeCell ref="A3:C3"/>
    <mergeCell ref="A1:G1"/>
    <mergeCell ref="A2:G2"/>
    <mergeCell ref="D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2008-06-10T09:16:20Z</cp:lastPrinted>
  <dcterms:created xsi:type="dcterms:W3CDTF">2008-06-10T06:50:09Z</dcterms:created>
  <dcterms:modified xsi:type="dcterms:W3CDTF">2014-01-22T08:41:01Z</dcterms:modified>
  <cp:category/>
  <cp:version/>
  <cp:contentType/>
  <cp:contentStatus/>
</cp:coreProperties>
</file>